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0730" windowHeight="11760" tabRatio="500" activeTab="1"/>
  </bookViews>
  <sheets>
    <sheet name="RESUMO FINAL" sheetId="1" r:id="rId1"/>
    <sheet name="AUX DE SERVIÇOS GERAIS" sheetId="6" r:id="rId2"/>
    <sheet name="Fundamentos Legais" sheetId="12" r:id="rId3"/>
  </sheets>
  <calcPr calcId="12451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6"/>
  <c r="C23"/>
  <c r="C24"/>
  <c r="B40"/>
  <c r="B54"/>
  <c r="B60"/>
  <c r="B72"/>
  <c r="B79" s="1"/>
  <c r="B96" s="1"/>
  <c r="C72"/>
  <c r="C73"/>
  <c r="C75"/>
  <c r="C76" s="1"/>
  <c r="C79"/>
  <c r="C87"/>
  <c r="C92" s="1"/>
  <c r="C96" s="1"/>
  <c r="C105" s="1"/>
  <c r="C85"/>
  <c r="B88"/>
  <c r="B89"/>
  <c r="C99"/>
  <c r="B23" i="12"/>
  <c r="B40"/>
  <c r="B42" s="1"/>
  <c r="B54"/>
  <c r="B60"/>
  <c r="B68" s="1"/>
  <c r="B66"/>
  <c r="B72"/>
  <c r="B79" s="1"/>
  <c r="B98" s="1"/>
  <c r="C72"/>
  <c r="D72"/>
  <c r="C79"/>
  <c r="C87" s="1"/>
  <c r="C92" s="1"/>
  <c r="C98" s="1"/>
  <c r="C107" s="1"/>
  <c r="D79"/>
  <c r="D87"/>
  <c r="D92"/>
  <c r="D98" s="1"/>
  <c r="D107" s="1"/>
  <c r="B8" i="1"/>
  <c r="C10"/>
  <c r="D10"/>
  <c r="C20"/>
  <c r="F29"/>
  <c r="C39"/>
  <c r="F39"/>
  <c r="G39" s="1"/>
  <c r="C40"/>
  <c r="F40"/>
  <c r="G40" s="1"/>
  <c r="C42"/>
  <c r="B93" i="6"/>
  <c r="B94" s="1"/>
  <c r="C74" l="1"/>
  <c r="C77" s="1"/>
  <c r="C98" s="1"/>
  <c r="C25"/>
  <c r="C28" s="1"/>
  <c r="G42" i="1"/>
  <c r="B42" i="6"/>
  <c r="F42" i="1"/>
  <c r="C27" i="6" l="1"/>
  <c r="C26"/>
  <c r="C29"/>
  <c r="C30" l="1"/>
  <c r="C51" s="1"/>
  <c r="C38" l="1"/>
  <c r="B63"/>
  <c r="B66" s="1"/>
  <c r="B68" s="1"/>
  <c r="C47"/>
  <c r="C37"/>
  <c r="C52"/>
  <c r="C57"/>
  <c r="C34"/>
  <c r="C48"/>
  <c r="C64"/>
  <c r="C36"/>
  <c r="C41"/>
  <c r="C53"/>
  <c r="C39"/>
  <c r="C59"/>
  <c r="C49"/>
  <c r="C58"/>
  <c r="C50"/>
  <c r="C35"/>
  <c r="C40"/>
  <c r="C65"/>
  <c r="C60" l="1"/>
  <c r="C54"/>
  <c r="C42"/>
  <c r="C66"/>
  <c r="C63"/>
  <c r="C68" l="1"/>
  <c r="C70" s="1"/>
  <c r="C89" s="1"/>
  <c r="C97" l="1"/>
  <c r="C88"/>
  <c r="C90" s="1"/>
  <c r="C100" s="1"/>
  <c r="C103" l="1"/>
  <c r="C93" l="1"/>
  <c r="C94" s="1"/>
  <c r="C101" s="1"/>
  <c r="F8" i="1"/>
  <c r="C106" i="6"/>
  <c r="E8" i="1" l="1"/>
  <c r="G8"/>
  <c r="H8" l="1"/>
  <c r="H10" s="1"/>
  <c r="H29" s="1"/>
  <c r="G10"/>
  <c r="G29" s="1"/>
</calcChain>
</file>

<file path=xl/sharedStrings.xml><?xml version="1.0" encoding="utf-8"?>
<sst xmlns="http://schemas.openxmlformats.org/spreadsheetml/2006/main" count="379" uniqueCount="220">
  <si>
    <t>RESUMO FINAL DA PLANILHA DE CUSTO POR ITEM DA PROPOSTA</t>
  </si>
  <si>
    <t>A - PLANILHA DE CUSTO E FORMAÇÃO DE PREÇO POR ITEM DA PROPOSTA</t>
  </si>
  <si>
    <t>ITEM</t>
  </si>
  <si>
    <t>DESCRIÇAO</t>
  </si>
  <si>
    <t>POSTOS</t>
  </si>
  <si>
    <t xml:space="preserve">QUT FUNC </t>
  </si>
  <si>
    <t>VL POR 
FUNCIONÁRIO</t>
  </si>
  <si>
    <t>VL POR POSTO</t>
  </si>
  <si>
    <t>VL. MENSAL TOTAL</t>
  </si>
  <si>
    <t>VL. ANUAL 12 MESES</t>
  </si>
  <si>
    <t>TOTAL DO CUSTO DE FUNCIONÁRIOS</t>
  </si>
  <si>
    <t>-</t>
  </si>
  <si>
    <t>B - ENCARGOS SÓCIAIS VARIÁVEIS</t>
  </si>
  <si>
    <t>%</t>
  </si>
  <si>
    <t>RAT x FAP = RAT AJUSTADO **</t>
  </si>
  <si>
    <t>C - BDI (Custos Indiretos, Tributos e Lucros)</t>
  </si>
  <si>
    <t>Despesas Administrativas / Custos Indiretos</t>
  </si>
  <si>
    <t>Lucro Estimado</t>
  </si>
  <si>
    <t>Tributos (PIS + COFINS + ISS) ***</t>
  </si>
  <si>
    <t>3.1 - COFINS</t>
  </si>
  <si>
    <t>3.2 - ISS</t>
  </si>
  <si>
    <t>3.3 - PIS</t>
  </si>
  <si>
    <t>TOTAL GERAL  (A + B + C) =</t>
  </si>
  <si>
    <r>
      <rPr>
        <b/>
        <u/>
        <sz val="10"/>
        <rFont val="Arial"/>
        <family val="2"/>
      </rPr>
      <t xml:space="preserve">
NOTAS EXPLICATIVAS</t>
    </r>
    <r>
      <rPr>
        <sz val="10"/>
        <rFont val="Arial"/>
        <family val="2"/>
      </rPr>
      <t xml:space="preserve">:
** DEVE SER COMPROVADA COM A SEFIP(GFIP) DA COMPETÊNCIA EXIGIDA NO EDITAL DE LICITAÇÃO;
*** </t>
    </r>
    <r>
      <rPr>
        <b/>
        <u/>
        <sz val="10"/>
        <rFont val="Arial"/>
        <family val="2"/>
      </rPr>
      <t>PODERÁ</t>
    </r>
    <r>
      <rPr>
        <sz val="10"/>
        <rFont val="Arial"/>
        <family val="2"/>
      </rPr>
      <t xml:space="preserve"> SER EXIGIDO COMPROVAÇÃO COMPROBATÓRIA DOCUMENTAL PARA AVALIÇÃO DO PERCENTUAL UTILIZADO, QUANDO INFERIORES A ÍNDICE DE : </t>
    </r>
    <r>
      <rPr>
        <b/>
        <u/>
        <sz val="10"/>
        <rFont val="Arial"/>
        <family val="2"/>
      </rPr>
      <t>5,65%</t>
    </r>
  </si>
  <si>
    <t>VALOR A TÍTULO DE INFORMAÇÃO GERENCIAL PARA OS LICITANTES</t>
  </si>
  <si>
    <t>Despesas Administrativas/Operacionais</t>
  </si>
  <si>
    <t>Lucro Mínimo Estimado</t>
  </si>
  <si>
    <t>VALOR TOTAL LUCROS E DESPESAS ADMINISTRATIVAS</t>
  </si>
  <si>
    <t>PLANILHA DE CUSTOS E FORMAÇÃO DE PREÇOS</t>
  </si>
  <si>
    <t>I - INFORMAÇÕES DA PRESTAÇÃO E SERVIÇOS:</t>
  </si>
  <si>
    <t>NUMERO</t>
  </si>
  <si>
    <t xml:space="preserve"> POR EXTENSO</t>
  </si>
  <si>
    <t>A - Do Serviço:</t>
  </si>
  <si>
    <t>01 - JORNADA DIÁRIA</t>
  </si>
  <si>
    <t>02 - ESCALA DE SERVIÇO</t>
  </si>
  <si>
    <t>03 - TOTAL DE HORAS MENSAIS</t>
  </si>
  <si>
    <t>04 - QUANTIDADE DE FUNCIONÁRIOS NECESSÁRIOS</t>
  </si>
  <si>
    <t>05 - QUANTIDADE DE POSTOS LICITADOS</t>
  </si>
  <si>
    <t>B - Salário Normativo e Dados Complementares:</t>
  </si>
  <si>
    <t>02 - CATEGORIA PROFISSIONAL/ FUNÇÃO</t>
  </si>
  <si>
    <t>03 - SINDICATO PROFISSIONAL COMPETENTE</t>
  </si>
  <si>
    <t>SINDILIMP/SINDASSEIO</t>
  </si>
  <si>
    <t>04 - DATA BASE DA CATEGORIA</t>
  </si>
  <si>
    <t>05 - N°. DISSIDIO DA CATEGORIA VIGENTE</t>
  </si>
  <si>
    <t>RS005021/2021</t>
  </si>
  <si>
    <t>II - REMUNEAÇÃO E ENCARGOS:</t>
  </si>
  <si>
    <t>Vlr / % / Hs</t>
  </si>
  <si>
    <t xml:space="preserve">A - REMUNERAÇÃO  </t>
  </si>
  <si>
    <t>01 - Salário Base cfe Categoria</t>
  </si>
  <si>
    <t>02 - Adicional Insalubridade</t>
  </si>
  <si>
    <t>03 - Adicional Periculosidade</t>
  </si>
  <si>
    <t>04 - Adicional Noturno/Hora reduzida (20%) + Reflexos DSR</t>
  </si>
  <si>
    <t>07 - Repouso Intervalar Intrajornada + Reflexos DSR (50%)</t>
  </si>
  <si>
    <t xml:space="preserve">TOTAL DA REMUNERAÇÃO (A) = </t>
  </si>
  <si>
    <t xml:space="preserve">B - ENCARGOS SOCIAIS BÁSICOS </t>
  </si>
  <si>
    <t xml:space="preserve"> *Incidentes sobre  Remuneração </t>
  </si>
  <si>
    <t>01 - PREVIDÊNCIA SOCIAL PATRONAL</t>
  </si>
  <si>
    <t>02 - SESC</t>
  </si>
  <si>
    <t>03 - SENAC</t>
  </si>
  <si>
    <t>04 - INCRA</t>
  </si>
  <si>
    <t>05 - SALÁRIO EDUCAÇÃO</t>
  </si>
  <si>
    <t>06 - FGTS</t>
  </si>
  <si>
    <t>07 - RAT x FAP = RAT AJUSTADO</t>
  </si>
  <si>
    <t>08 - SEBRAE</t>
  </si>
  <si>
    <t>VALOR DOS ENCARGOS SOCIAIS:</t>
  </si>
  <si>
    <t>C - DEMAIS ENCARGOS TRABALHISTAS</t>
  </si>
  <si>
    <t>Grupo "C.1"</t>
  </si>
  <si>
    <t>01 - 13º Salário</t>
  </si>
  <si>
    <t>02 - Férias (1/12)</t>
  </si>
  <si>
    <t>03 – Abono de férias/Terço constitucional (1/3)</t>
  </si>
  <si>
    <t>04 - Auxílio Doença/Enfermidade</t>
  </si>
  <si>
    <t>05 - Licença paternidade/maternidade</t>
  </si>
  <si>
    <t>06 -Ausências/Faltas legais</t>
  </si>
  <si>
    <t>07 - Acidente de trabalho</t>
  </si>
  <si>
    <t>TOTAL DO GRUPO C.1 =</t>
  </si>
  <si>
    <t>Grupo "C.2"</t>
  </si>
  <si>
    <t>01 - Aviso Prévio Indenizado/Trabalhado</t>
  </si>
  <si>
    <t>02 - Indenização Adicional</t>
  </si>
  <si>
    <t>03 - Indenização FGTS 40% (Rescisão sem justa causa)</t>
  </si>
  <si>
    <t xml:space="preserve">TOTAL DO GRUPO C.2 = </t>
  </si>
  <si>
    <t>Grupo "C.3"</t>
  </si>
  <si>
    <t>01 - Incidência dos Encargos do Grupo "B" sobre os itens do Grupo "C.1".</t>
  </si>
  <si>
    <t>02 – Incidência do FGTS exclusivamente sobre o aviso prévio indenizado</t>
  </si>
  <si>
    <t>03 – Incid FGTS s/ afast superior a 30 dias p/ acidente de trab/auxil doença.</t>
  </si>
  <si>
    <t xml:space="preserve">TOTAL DO GRUPO C.3 = </t>
  </si>
  <si>
    <t>VALOR DOS ENCARGOS TRABALHISTAS: (C.1+C.2+C.3) =</t>
  </si>
  <si>
    <t>VALOR DA REMUNERAÇÃO MAIS ENCARGOS: ( A + B + C ) =</t>
  </si>
  <si>
    <t>III - GASTOS EXTRAS:</t>
  </si>
  <si>
    <t>02 - (-)Desconto Vale Transporte</t>
  </si>
  <si>
    <t>04 - (-)Desconto auxílio Alimentação</t>
  </si>
  <si>
    <t>TOTAL DOS GASTOS EXTRAS</t>
  </si>
  <si>
    <t>IV - INSUMOS PREVISTOS EM CCT/DISSÍDIOS:</t>
  </si>
  <si>
    <t>01 - uniformes - média de 03 por ano</t>
  </si>
  <si>
    <t>02 - equipamentos de proteção individual (Média)</t>
  </si>
  <si>
    <t>03 - treinamento e/ou reciclagem de pessoal</t>
  </si>
  <si>
    <t>04 - seguro de vida em grupo</t>
  </si>
  <si>
    <t>05 - Benefício Familiar</t>
  </si>
  <si>
    <t>TOTAL DOS INSUMOS</t>
  </si>
  <si>
    <t>V - LUCROS E DESPESAS ADMINISTRATIVAS</t>
  </si>
  <si>
    <t>01 - Despesas administrativas/operacionais - Mínimo Exigido</t>
  </si>
  <si>
    <t>02 - Lucro mínimo estimado - Mínimo exigido</t>
  </si>
  <si>
    <t>VALOR DOS LUCROS E DESPESAS ADMINISTRATIVAS</t>
  </si>
  <si>
    <t>VI - IMPOSTOS E TAXAS</t>
  </si>
  <si>
    <t>01 - Tributos ( PIS + COFINS + ISS)</t>
  </si>
  <si>
    <t>TOTAL DOS IMPOSTOS E TAXAS</t>
  </si>
  <si>
    <t>VII - QUADRO RESUMO COM O TOTAL DE GASTOS</t>
  </si>
  <si>
    <t>01 - REMUNERAÇÃO E ENCARGOS</t>
  </si>
  <si>
    <t>02 - GASTOS EXTRAS</t>
  </si>
  <si>
    <t>03 - INSUMOS</t>
  </si>
  <si>
    <t>04 - LUCROS E DESPESAS ADMINISTRATIVAS</t>
  </si>
  <si>
    <t>05 - IMPOSTOS E TAXAS</t>
  </si>
  <si>
    <t>VII - PREÇO MENSAL DO CONTRATO</t>
  </si>
  <si>
    <t>VIII - PREÇO ANUAL DO CONTRATO</t>
  </si>
  <si>
    <t>NÚMERO DE MESES</t>
  </si>
  <si>
    <t>POR POSTO</t>
  </si>
  <si>
    <t>05 - Adicional de Horas Extras + Reflexos DSR (50%)</t>
  </si>
  <si>
    <t>06 - Adicional de Horas Extras + Reflexos DSR D/S/FR (100%)</t>
  </si>
  <si>
    <t>01 - vale-transporte (42 vales /mês) - (253 Dias Úteis)</t>
  </si>
  <si>
    <t>03 - auxílio alimentação (Média 21 dias)</t>
  </si>
  <si>
    <t>HUM</t>
  </si>
  <si>
    <t>AUXILIAR DE SERVIÇOS GERAIS - C.B.O: 5143</t>
  </si>
  <si>
    <t>XX</t>
  </si>
  <si>
    <t>XXXX HORAS</t>
  </si>
  <si>
    <t>SEG A SEX: XXXXXXXX E SAB: XXXXXXX</t>
  </si>
  <si>
    <t>XXX</t>
  </si>
  <si>
    <t>XXXXXXX HORAS</t>
  </si>
  <si>
    <t>01 - SALÁRIO NORMATIVO DA CATEGORIA CFE CCT</t>
  </si>
  <si>
    <t>R$ XXXX,XX</t>
  </si>
  <si>
    <t>XXXXXXXXX- CBO: XXXX</t>
  </si>
  <si>
    <t>XXXXXXXXX/RS</t>
  </si>
  <si>
    <t>XX/XX/XXXX</t>
  </si>
  <si>
    <t>MRXXXXXXXXX/XXXX</t>
  </si>
  <si>
    <t>MEMÓRIA DE CALCULO</t>
  </si>
  <si>
    <t>FUNDAMENTO LEGAL</t>
  </si>
  <si>
    <t>( carga horária de hs nesessária)</t>
  </si>
  <si>
    <t>Baseado na CCT vigente.</t>
  </si>
  <si>
    <t>10%, 20% ou 40% * SB</t>
  </si>
  <si>
    <t>Art. 192 CLT; Laudo Pericial Biometria Municipal</t>
  </si>
  <si>
    <t>30% *  SB</t>
  </si>
  <si>
    <t>Art. 192 CLT; Portaria MTE n° 1.885/2013</t>
  </si>
  <si>
    <t>04 - Adicional Noturno/Hora reduzida (20%)</t>
  </si>
  <si>
    <t>(( Salário * 0,2)/220)* (Quant. Hs)</t>
  </si>
  <si>
    <t>Art. 73 CLT;</t>
  </si>
  <si>
    <t>(( Salário * 1,5)/220)* (Quant. Hs)</t>
  </si>
  <si>
    <t>Art. 59 § 1° CLT e Súmula 423, pg. 42</t>
  </si>
  <si>
    <t>(( Salário * 2,0)/220)* (Quant. Hs)</t>
  </si>
  <si>
    <t>(( Salário)/220)* (Quant. Hs)</t>
  </si>
  <si>
    <t>Art. 59 CLT;</t>
  </si>
  <si>
    <t>20,000% * TOTAL “A”</t>
  </si>
  <si>
    <t>Art. 22, Inciso I, da Lei 8.212/91.</t>
  </si>
  <si>
    <t>1,500% * TOTAL “A”</t>
  </si>
  <si>
    <t>Art. 30, Lei nº 8.036/90.</t>
  </si>
  <si>
    <t>1,000% * TOTAL “A”</t>
  </si>
  <si>
    <t>Decreto 2.318/86.</t>
  </si>
  <si>
    <t>2,000% * TOTAL “A”</t>
  </si>
  <si>
    <t>Lei nº 7.787/89 e DL nº 1.146/70</t>
  </si>
  <si>
    <t>2,500% * TOTAL “A”</t>
  </si>
  <si>
    <t>Art. 3º, Inciso I, Decreto nº 87.043/82.</t>
  </si>
  <si>
    <t>8,000% * TOTAL “A”</t>
  </si>
  <si>
    <t>Art. 15, Lei nº 8.036/90 e  Art. 7º , III, CF.</t>
  </si>
  <si>
    <t>( 1,00 A 3,00%) * TOTAL “A”</t>
  </si>
  <si>
    <t xml:space="preserve">Decreto 6.957/2009 - (cod.8211-3/00) </t>
  </si>
  <si>
    <t>0,600% * TOTAL “A”</t>
  </si>
  <si>
    <t>Art. 8º, Lei nº 8.029/90 e Lei nº 8.154/90.</t>
  </si>
  <si>
    <t>((1/12) * 100)</t>
  </si>
  <si>
    <t>Art. 7º, VIII, CF/88</t>
  </si>
  <si>
    <t>Art. 7º, XVII, CF/88</t>
  </si>
  <si>
    <t>(((1*1/3)/12) * 100)</t>
  </si>
  <si>
    <t>(((5/30)/12) * 100)</t>
  </si>
  <si>
    <t>Art. 59 a 64 da Lei nº 8.213/91.</t>
  </si>
  <si>
    <t>(0,1111*0,02*0,333) * 100</t>
  </si>
  <si>
    <t>Impacto do item Férias sobre a Licença Maternidade</t>
  </si>
  <si>
    <t>((1/30)/12) * 100</t>
  </si>
  <si>
    <t>Art. 473 da CLT.</t>
  </si>
  <si>
    <t>(((15/30)/12)*0,01) * 100</t>
  </si>
  <si>
    <t>Art. 19 a 23 da Lei nº 8.213/91.</t>
  </si>
  <si>
    <t>((1,0*(1/12*0,05)) * 100)</t>
  </si>
  <si>
    <r>
      <rPr>
        <sz val="10"/>
        <rFont val="Verdana"/>
        <family val="2"/>
        <charset val="1"/>
      </rPr>
      <t xml:space="preserve">Art. 7º, XXI, CF/88, 477,487 e 491 CLT
</t>
    </r>
    <r>
      <rPr>
        <sz val="10"/>
        <rFont val="Verdana"/>
        <family val="2"/>
      </rPr>
      <t xml:space="preserve">   </t>
    </r>
    <r>
      <rPr>
        <b/>
        <sz val="10"/>
        <color indexed="8"/>
        <rFont val="Verdana"/>
        <family val="2"/>
      </rPr>
      <t>* (Res. CNJ 98/2009) *Port. 07/2001 e IN 02/2008 MOL</t>
    </r>
  </si>
  <si>
    <r>
      <rPr>
        <sz val="10"/>
        <rFont val="Verdana"/>
        <family val="2"/>
        <charset val="1"/>
      </rPr>
      <t xml:space="preserve">Art. 9º da Lei 7.238/84.
</t>
    </r>
    <r>
      <rPr>
        <sz val="10"/>
        <rFont val="Verdana"/>
        <family val="2"/>
      </rPr>
      <t xml:space="preserve">   </t>
    </r>
    <r>
      <rPr>
        <b/>
        <sz val="10"/>
        <color indexed="8"/>
        <rFont val="Verdana"/>
        <family val="2"/>
      </rPr>
      <t>* (Res. CNJ 98/2009) *Port. 07/2001 e IN 02/2008 MOL</t>
    </r>
  </si>
  <si>
    <t>(1,0*0,4*0,08 * 100)</t>
  </si>
  <si>
    <t>Leis nºs 8.036/90 e 9.491/97.</t>
  </si>
  <si>
    <t>(%TOTAL III - A X %TOTAL III - B)/100</t>
  </si>
  <si>
    <t>Súmula nº 305 do TST.</t>
  </si>
  <si>
    <t>(%A.02 * %C.01)</t>
  </si>
  <si>
    <t>(%A.02 * %B.05)</t>
  </si>
  <si>
    <t>01 - vale-transporte (XX vales /mês)</t>
  </si>
  <si>
    <t>"2,60 *  2 * XX dias"</t>
  </si>
  <si>
    <t>Baseado no preço médio praticado em  trajeto de ida e volta para os dias efetivamente trabalhados.</t>
  </si>
  <si>
    <t>(- 0,06 * Salário)</t>
  </si>
  <si>
    <t>Art. 4, § único, lei 7.418/1985</t>
  </si>
  <si>
    <t>03 - auxílio alimentação (Média XX dias)</t>
  </si>
  <si>
    <t>XX * VLR Fonercido</t>
  </si>
  <si>
    <t>Baseado na CCT vigente qd houver</t>
  </si>
  <si>
    <t>20% * VLR Fornecido</t>
  </si>
  <si>
    <t>PREVISIONAR EM DESPESAS ADMINISTRATIVAS</t>
  </si>
  <si>
    <t>Incide sobre (TOTAL GRUPO II + TOTAL GRUPO III - B + GRUPO IV)</t>
  </si>
  <si>
    <t>Anexo III, IN nº 2/2008 e Portaria Normativa nº 7/2011</t>
  </si>
  <si>
    <t>01 - PIS</t>
  </si>
  <si>
    <t>0,65 ou 1,65</t>
  </si>
  <si>
    <t>Incide sobre (GRUPOS II +III+IV+V)</t>
  </si>
  <si>
    <t>Art. 1º da Lei 10.637/2002</t>
  </si>
  <si>
    <t>02 - COFINS</t>
  </si>
  <si>
    <t>3,00 ou 7,60</t>
  </si>
  <si>
    <t>Art.2º da Lei 10.833/2003</t>
  </si>
  <si>
    <t>05 - ISS</t>
  </si>
  <si>
    <t xml:space="preserve">Art. 8º, Lei 137/04, Anexo I Lei 353/13 </t>
  </si>
  <si>
    <t>Soma do Grupo II</t>
  </si>
  <si>
    <t>Soma do Grupo III</t>
  </si>
  <si>
    <t>Soma do Grupo IV</t>
  </si>
  <si>
    <t>Soma do Grupo V</t>
  </si>
  <si>
    <t>Soma do Grupo VI</t>
  </si>
  <si>
    <t>Total da soma (GRUPOS II +III+IV+V+VI)</t>
  </si>
  <si>
    <t>Total da soma (GRUPOS II +III+IV+V+VI) * n° contratados</t>
  </si>
  <si>
    <t>Total da soma (GRUPOS II +III+IV+V+VI) * 12</t>
  </si>
  <si>
    <t>Total da soma (GRUPOS II +III+IV+V+VI) * n° contratados * 12</t>
  </si>
  <si>
    <t>SETENTA E CINCO HORAS</t>
  </si>
  <si>
    <t>TRÊS HORAS</t>
  </si>
  <si>
    <t>SEG-SEX: 09:00-12:00</t>
  </si>
  <si>
    <t>ANEXO II - PLANILHA DE CUSTOS</t>
  </si>
  <si>
    <t>01 - SALÁRIO ORÇADO DA CATEGORIA CFE CCT 220H</t>
  </si>
</sst>
</file>

<file path=xl/styles.xml><?xml version="1.0" encoding="utf-8"?>
<styleSheet xmlns="http://schemas.openxmlformats.org/spreadsheetml/2006/main">
  <numFmts count="10">
    <numFmt numFmtId="164" formatCode="[$R$-416]\ #,##0.00;[Red]\-[$R$-416]\ #,##0.00"/>
    <numFmt numFmtId="165" formatCode="_(&quot;R$ &quot;* #,##0.00_);_(&quot;R$ &quot;* \(#,##0.00\);_(&quot;R$ &quot;* \-??_);_(@_)"/>
    <numFmt numFmtId="166" formatCode="0.0000"/>
    <numFmt numFmtId="167" formatCode="0.0"/>
    <numFmt numFmtId="168" formatCode="&quot;R$ &quot;#,##0.00"/>
    <numFmt numFmtId="169" formatCode="mm/dd/yyyy"/>
    <numFmt numFmtId="170" formatCode="_-* #,##0.00_-;\-* #,##0.00_-;_-* \-??_-;_-@_-"/>
    <numFmt numFmtId="171" formatCode="_(* #,##0.00_);_(* \(#,##0.00\);_(* \-??_);_(@_)"/>
    <numFmt numFmtId="172" formatCode="&quot;R$ &quot;#,##0.00;[Red]&quot;-R$ &quot;#,##0.00"/>
    <numFmt numFmtId="173" formatCode="mm/dd/yy;@"/>
  </numFmts>
  <fonts count="39"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.5"/>
      <name val="Arial"/>
      <family val="2"/>
    </font>
    <font>
      <b/>
      <sz val="16"/>
      <name val="Arial"/>
      <family val="2"/>
    </font>
    <font>
      <sz val="12.5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b/>
      <sz val="15"/>
      <name val="Arial"/>
      <family val="2"/>
    </font>
    <font>
      <b/>
      <sz val="10"/>
      <name val="Arial"/>
      <family val="2"/>
    </font>
    <font>
      <b/>
      <sz val="11.5"/>
      <name val="Arial"/>
      <family val="2"/>
    </font>
    <font>
      <sz val="10"/>
      <name val="Courier New"/>
      <family val="3"/>
    </font>
    <font>
      <b/>
      <sz val="10"/>
      <name val="Verdana"/>
      <family val="2"/>
    </font>
    <font>
      <b/>
      <u/>
      <sz val="12"/>
      <name val="Verdana"/>
      <family val="2"/>
    </font>
    <font>
      <sz val="12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b/>
      <sz val="12"/>
      <name val="Verdana"/>
      <family val="2"/>
    </font>
    <font>
      <sz val="11"/>
      <name val="Verdana"/>
      <family val="2"/>
    </font>
    <font>
      <sz val="11"/>
      <name val="Courier New"/>
      <family val="3"/>
    </font>
    <font>
      <b/>
      <u/>
      <sz val="10"/>
      <name val="Verdana"/>
      <family val="2"/>
    </font>
    <font>
      <b/>
      <sz val="10"/>
      <name val="Courier New"/>
      <family val="3"/>
    </font>
    <font>
      <sz val="9"/>
      <name val="Verdana"/>
      <family val="2"/>
    </font>
    <font>
      <sz val="12"/>
      <name val="Courier New"/>
      <family val="3"/>
    </font>
    <font>
      <b/>
      <sz val="12"/>
      <name val="Courier New"/>
      <family val="3"/>
    </font>
    <font>
      <b/>
      <sz val="9"/>
      <name val="Verdana"/>
      <family val="2"/>
    </font>
    <font>
      <sz val="10"/>
      <name val="Verdana"/>
      <family val="2"/>
      <charset val="1"/>
    </font>
    <font>
      <b/>
      <sz val="10"/>
      <name val="Verdana"/>
      <family val="2"/>
      <charset val="1"/>
    </font>
    <font>
      <b/>
      <u/>
      <sz val="12"/>
      <name val="Verdana"/>
      <family val="2"/>
      <charset val="1"/>
    </font>
    <font>
      <sz val="12"/>
      <name val="Verdana"/>
      <family val="2"/>
      <charset val="1"/>
    </font>
    <font>
      <b/>
      <sz val="11"/>
      <name val="Verdana"/>
      <family val="2"/>
      <charset val="1"/>
    </font>
    <font>
      <sz val="11"/>
      <name val="Verdana"/>
      <family val="2"/>
      <charset val="1"/>
    </font>
    <font>
      <b/>
      <u/>
      <sz val="10"/>
      <name val="Verdana"/>
      <family val="2"/>
      <charset val="1"/>
    </font>
    <font>
      <b/>
      <sz val="10"/>
      <color indexed="8"/>
      <name val="Verdana"/>
      <family val="2"/>
    </font>
    <font>
      <sz val="9"/>
      <name val="Verdana"/>
      <family val="2"/>
      <charset val="1"/>
    </font>
    <font>
      <b/>
      <sz val="12"/>
      <name val="Verdana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31"/>
      </patternFill>
    </fill>
  </fills>
  <borders count="3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3">
    <xf numFmtId="0" fontId="0" fillId="0" borderId="0"/>
    <xf numFmtId="165" fontId="38" fillId="0" borderId="0" applyFill="0" applyBorder="0" applyAlignment="0" applyProtection="0"/>
    <xf numFmtId="9" fontId="38" fillId="0" borderId="0" applyFill="0" applyBorder="0" applyAlignment="0" applyProtection="0"/>
  </cellStyleXfs>
  <cellXfs count="320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5" fontId="3" fillId="0" borderId="2" xfId="1" applyFont="1" applyFill="1" applyBorder="1" applyAlignment="1" applyProtection="1">
      <alignment horizontal="left"/>
    </xf>
    <xf numFmtId="165" fontId="3" fillId="0" borderId="3" xfId="1" applyFont="1" applyFill="1" applyBorder="1" applyAlignment="1" applyProtection="1">
      <alignment horizontal="left"/>
    </xf>
    <xf numFmtId="0" fontId="3" fillId="0" borderId="0" xfId="0" applyFont="1"/>
    <xf numFmtId="0" fontId="0" fillId="0" borderId="1" xfId="0" applyFont="1" applyBorder="1" applyAlignment="1">
      <alignment horizontal="center"/>
    </xf>
    <xf numFmtId="0" fontId="0" fillId="0" borderId="2" xfId="0" applyFont="1" applyBorder="1"/>
    <xf numFmtId="3" fontId="4" fillId="0" borderId="2" xfId="0" applyNumberFormat="1" applyFont="1" applyBorder="1" applyAlignment="1">
      <alignment horizontal="center"/>
    </xf>
    <xf numFmtId="165" fontId="4" fillId="0" borderId="2" xfId="1" applyFont="1" applyFill="1" applyBorder="1" applyAlignment="1" applyProtection="1">
      <alignment horizontal="left"/>
    </xf>
    <xf numFmtId="165" fontId="4" fillId="0" borderId="3" xfId="1" applyFont="1" applyFill="1" applyBorder="1" applyAlignment="1" applyProtection="1">
      <alignment horizontal="left"/>
    </xf>
    <xf numFmtId="3" fontId="1" fillId="0" borderId="4" xfId="0" applyNumberFormat="1" applyFont="1" applyFill="1" applyBorder="1" applyAlignment="1">
      <alignment horizontal="center"/>
    </xf>
    <xf numFmtId="165" fontId="1" fillId="0" borderId="4" xfId="1" applyFont="1" applyFill="1" applyBorder="1" applyAlignment="1" applyProtection="1">
      <alignment horizontal="center"/>
    </xf>
    <xf numFmtId="165" fontId="1" fillId="0" borderId="4" xfId="1" applyFont="1" applyFill="1" applyBorder="1" applyAlignment="1" applyProtection="1">
      <alignment horizontal="left"/>
    </xf>
    <xf numFmtId="165" fontId="1" fillId="0" borderId="5" xfId="1" applyFont="1" applyFill="1" applyBorder="1" applyAlignment="1" applyProtection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1" fillId="2" borderId="0" xfId="0" applyFont="1" applyFill="1" applyBorder="1" applyAlignme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166" fontId="6" fillId="3" borderId="3" xfId="0" applyNumberFormat="1" applyFont="1" applyFill="1" applyBorder="1" applyAlignment="1" applyProtection="1">
      <alignment horizontal="center" vertical="top" wrapText="1"/>
      <protection locked="0"/>
    </xf>
    <xf numFmtId="10" fontId="6" fillId="2" borderId="0" xfId="0" applyNumberFormat="1" applyFont="1" applyFill="1" applyBorder="1" applyAlignment="1" applyProtection="1">
      <alignment horizontal="center" vertical="top" wrapText="1"/>
      <protection locked="0"/>
    </xf>
    <xf numFmtId="0" fontId="0" fillId="2" borderId="0" xfId="0" applyFont="1" applyFill="1" applyBorder="1"/>
    <xf numFmtId="167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2" fontId="6" fillId="2" borderId="0" xfId="0" applyNumberFormat="1" applyFont="1" applyFill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167" fontId="6" fillId="3" borderId="8" xfId="0" applyNumberFormat="1" applyFont="1" applyFill="1" applyBorder="1" applyAlignment="1" applyProtection="1">
      <alignment horizontal="center" vertical="center" wrapText="1"/>
      <protection locked="0"/>
    </xf>
    <xf numFmtId="2" fontId="6" fillId="2" borderId="8" xfId="0" applyNumberFormat="1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>
      <alignment vertical="center"/>
    </xf>
    <xf numFmtId="2" fontId="6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9" xfId="0" applyFont="1" applyFill="1" applyBorder="1" applyAlignment="1">
      <alignment horizontal="left"/>
    </xf>
    <xf numFmtId="165" fontId="8" fillId="4" borderId="10" xfId="1" applyFont="1" applyFill="1" applyBorder="1" applyAlignment="1" applyProtection="1">
      <alignment horizontal="left"/>
    </xf>
    <xf numFmtId="165" fontId="8" fillId="4" borderId="11" xfId="1" applyFont="1" applyFill="1" applyBorder="1" applyAlignment="1" applyProtection="1">
      <alignment horizontal="left"/>
    </xf>
    <xf numFmtId="0" fontId="0" fillId="0" borderId="12" xfId="0" applyFont="1" applyBorder="1" applyAlignment="1">
      <alignment horizontal="center"/>
    </xf>
    <xf numFmtId="0" fontId="0" fillId="0" borderId="12" xfId="0" applyFont="1" applyBorder="1"/>
    <xf numFmtId="0" fontId="0" fillId="0" borderId="0" xfId="0" applyBorder="1"/>
    <xf numFmtId="0" fontId="2" fillId="0" borderId="13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2" xfId="0" applyFont="1" applyFill="1" applyBorder="1"/>
    <xf numFmtId="2" fontId="10" fillId="0" borderId="2" xfId="0" applyNumberFormat="1" applyFont="1" applyFill="1" applyBorder="1" applyAlignment="1" applyProtection="1">
      <alignment horizontal="center" vertical="top" wrapText="1"/>
      <protection locked="0"/>
    </xf>
    <xf numFmtId="2" fontId="10" fillId="0" borderId="13" xfId="0" applyNumberFormat="1" applyFont="1" applyFill="1" applyBorder="1" applyAlignment="1" applyProtection="1">
      <alignment horizontal="center" vertical="top" wrapText="1"/>
      <protection locked="0"/>
    </xf>
    <xf numFmtId="164" fontId="1" fillId="0" borderId="3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" fillId="0" borderId="0" xfId="0" applyFont="1" applyFill="1" applyBorder="1"/>
    <xf numFmtId="166" fontId="10" fillId="0" borderId="0" xfId="0" applyNumberFormat="1" applyFont="1" applyFill="1" applyBorder="1" applyAlignment="1" applyProtection="1">
      <alignment horizontal="center" vertical="top" wrapText="1"/>
      <protection locked="0"/>
    </xf>
    <xf numFmtId="164" fontId="11" fillId="0" borderId="0" xfId="0" applyNumberFormat="1" applyFont="1" applyBorder="1" applyAlignment="1">
      <alignment horizontal="center"/>
    </xf>
    <xf numFmtId="164" fontId="11" fillId="0" borderId="15" xfId="0" applyNumberFormat="1" applyFont="1" applyBorder="1" applyAlignment="1">
      <alignment horizontal="center"/>
    </xf>
    <xf numFmtId="2" fontId="10" fillId="0" borderId="7" xfId="0" applyNumberFormat="1" applyFont="1" applyFill="1" applyBorder="1" applyAlignment="1" applyProtection="1">
      <alignment horizontal="center" vertical="top" wrapText="1"/>
      <protection locked="0"/>
    </xf>
    <xf numFmtId="165" fontId="1" fillId="0" borderId="7" xfId="1" applyFont="1" applyFill="1" applyBorder="1" applyAlignment="1" applyProtection="1">
      <alignment horizontal="left"/>
    </xf>
    <xf numFmtId="165" fontId="1" fillId="0" borderId="8" xfId="1" applyFont="1" applyFill="1" applyBorder="1" applyAlignment="1" applyProtection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165" fontId="13" fillId="0" borderId="0" xfId="1" applyFont="1" applyFill="1" applyBorder="1" applyAlignment="1" applyProtection="1"/>
    <xf numFmtId="0" fontId="14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 vertical="top" wrapText="1"/>
    </xf>
    <xf numFmtId="0" fontId="17" fillId="0" borderId="0" xfId="0" applyFont="1"/>
    <xf numFmtId="0" fontId="18" fillId="0" borderId="0" xfId="0" applyFont="1" applyBorder="1" applyAlignment="1">
      <alignment horizontal="left"/>
    </xf>
    <xf numFmtId="165" fontId="17" fillId="0" borderId="0" xfId="1" applyFont="1" applyFill="1" applyBorder="1" applyAlignment="1" applyProtection="1"/>
    <xf numFmtId="0" fontId="14" fillId="5" borderId="2" xfId="0" applyFont="1" applyFill="1" applyBorder="1" applyAlignment="1">
      <alignment horizontal="left"/>
    </xf>
    <xf numFmtId="0" fontId="14" fillId="5" borderId="2" xfId="0" applyFont="1" applyFill="1" applyBorder="1" applyAlignment="1">
      <alignment horizontal="center"/>
    </xf>
    <xf numFmtId="0" fontId="14" fillId="2" borderId="16" xfId="0" applyFont="1" applyFill="1" applyBorder="1" applyAlignment="1">
      <alignment horizontal="left"/>
    </xf>
    <xf numFmtId="0" fontId="17" fillId="2" borderId="2" xfId="0" applyFont="1" applyFill="1" applyBorder="1" applyAlignment="1">
      <alignment horizontal="center"/>
    </xf>
    <xf numFmtId="165" fontId="17" fillId="2" borderId="2" xfId="1" applyFont="1" applyFill="1" applyBorder="1" applyAlignment="1" applyProtection="1">
      <alignment horizontal="center"/>
    </xf>
    <xf numFmtId="0" fontId="13" fillId="2" borderId="0" xfId="0" applyFont="1" applyFill="1"/>
    <xf numFmtId="0" fontId="17" fillId="0" borderId="16" xfId="0" applyFont="1" applyBorder="1" applyAlignment="1">
      <alignment horizontal="left"/>
    </xf>
    <xf numFmtId="0" fontId="19" fillId="2" borderId="2" xfId="0" applyFont="1" applyFill="1" applyBorder="1" applyAlignment="1">
      <alignment horizontal="center"/>
    </xf>
    <xf numFmtId="165" fontId="14" fillId="2" borderId="2" xfId="1" applyFont="1" applyFill="1" applyBorder="1" applyAlignment="1" applyProtection="1">
      <alignment horizontal="center"/>
    </xf>
    <xf numFmtId="0" fontId="17" fillId="0" borderId="16" xfId="0" applyFont="1" applyBorder="1" applyAlignment="1">
      <alignment horizontal="left" vertical="center"/>
    </xf>
    <xf numFmtId="165" fontId="14" fillId="2" borderId="2" xfId="1" applyFont="1" applyFill="1" applyBorder="1" applyAlignment="1" applyProtection="1">
      <alignment horizontal="center" vertical="center" wrapText="1"/>
    </xf>
    <xf numFmtId="0" fontId="19" fillId="0" borderId="16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2" borderId="2" xfId="0" applyFont="1" applyFill="1" applyBorder="1" applyAlignment="1">
      <alignment horizontal="left"/>
    </xf>
    <xf numFmtId="0" fontId="17" fillId="2" borderId="17" xfId="0" applyFont="1" applyFill="1" applyBorder="1" applyAlignment="1">
      <alignment horizontal="center"/>
    </xf>
    <xf numFmtId="165" fontId="17" fillId="2" borderId="13" xfId="1" applyFont="1" applyFill="1" applyBorder="1" applyAlignment="1" applyProtection="1"/>
    <xf numFmtId="0" fontId="17" fillId="0" borderId="2" xfId="0" applyFont="1" applyBorder="1"/>
    <xf numFmtId="165" fontId="20" fillId="0" borderId="17" xfId="1" applyFont="1" applyFill="1" applyBorder="1" applyAlignment="1" applyProtection="1">
      <alignment horizontal="center"/>
    </xf>
    <xf numFmtId="168" fontId="20" fillId="2" borderId="2" xfId="1" applyNumberFormat="1" applyFont="1" applyFill="1" applyBorder="1" applyAlignment="1" applyProtection="1">
      <alignment horizontal="center"/>
    </xf>
    <xf numFmtId="0" fontId="21" fillId="0" borderId="0" xfId="0" applyFont="1"/>
    <xf numFmtId="9" fontId="18" fillId="0" borderId="18" xfId="2" applyFont="1" applyFill="1" applyBorder="1" applyAlignment="1" applyProtection="1">
      <alignment horizontal="center"/>
    </xf>
    <xf numFmtId="9" fontId="14" fillId="0" borderId="18" xfId="2" applyFont="1" applyFill="1" applyBorder="1" applyAlignment="1" applyProtection="1">
      <alignment horizontal="center"/>
    </xf>
    <xf numFmtId="169" fontId="17" fillId="2" borderId="2" xfId="1" applyNumberFormat="1" applyFont="1" applyFill="1" applyBorder="1" applyAlignment="1" applyProtection="1">
      <alignment horizontal="center"/>
    </xf>
    <xf numFmtId="0" fontId="14" fillId="0" borderId="18" xfId="2" applyNumberFormat="1" applyFont="1" applyFill="1" applyBorder="1" applyAlignment="1" applyProtection="1">
      <alignment horizontal="center"/>
    </xf>
    <xf numFmtId="0" fontId="17" fillId="2" borderId="13" xfId="1" applyNumberFormat="1" applyFont="1" applyFill="1" applyBorder="1" applyAlignment="1" applyProtection="1">
      <alignment horizontal="center"/>
    </xf>
    <xf numFmtId="9" fontId="14" fillId="0" borderId="16" xfId="2" applyFont="1" applyFill="1" applyBorder="1" applyAlignment="1" applyProtection="1">
      <alignment horizontal="center"/>
    </xf>
    <xf numFmtId="0" fontId="14" fillId="5" borderId="16" xfId="0" applyFont="1" applyFill="1" applyBorder="1"/>
    <xf numFmtId="9" fontId="14" fillId="5" borderId="16" xfId="2" applyFont="1" applyFill="1" applyBorder="1" applyAlignment="1" applyProtection="1">
      <alignment horizontal="center"/>
    </xf>
    <xf numFmtId="165" fontId="22" fillId="5" borderId="16" xfId="1" applyFont="1" applyFill="1" applyBorder="1" applyAlignment="1" applyProtection="1">
      <alignment horizontal="center"/>
    </xf>
    <xf numFmtId="0" fontId="14" fillId="0" borderId="2" xfId="0" applyFont="1" applyBorder="1" applyAlignment="1">
      <alignment horizontal="left"/>
    </xf>
    <xf numFmtId="9" fontId="17" fillId="0" borderId="2" xfId="2" applyFont="1" applyFill="1" applyBorder="1" applyAlignment="1" applyProtection="1">
      <alignment horizontal="center"/>
    </xf>
    <xf numFmtId="165" fontId="17" fillId="0" borderId="2" xfId="1" applyFont="1" applyFill="1" applyBorder="1" applyAlignment="1" applyProtection="1"/>
    <xf numFmtId="0" fontId="17" fillId="0" borderId="2" xfId="0" applyFont="1" applyBorder="1" applyAlignment="1">
      <alignment horizontal="left"/>
    </xf>
    <xf numFmtId="2" fontId="17" fillId="0" borderId="2" xfId="2" applyNumberFormat="1" applyFont="1" applyFill="1" applyBorder="1" applyAlignment="1" applyProtection="1">
      <alignment horizontal="center"/>
    </xf>
    <xf numFmtId="0" fontId="17" fillId="0" borderId="19" xfId="0" applyFont="1" applyBorder="1" applyAlignment="1">
      <alignment horizontal="left"/>
    </xf>
    <xf numFmtId="0" fontId="14" fillId="0" borderId="19" xfId="0" applyFont="1" applyBorder="1"/>
    <xf numFmtId="10" fontId="14" fillId="0" borderId="19" xfId="2" applyNumberFormat="1" applyFont="1" applyFill="1" applyBorder="1" applyAlignment="1" applyProtection="1">
      <alignment horizontal="center"/>
    </xf>
    <xf numFmtId="165" fontId="14" fillId="0" borderId="19" xfId="1" applyFont="1" applyFill="1" applyBorder="1" applyAlignment="1" applyProtection="1"/>
    <xf numFmtId="0" fontId="23" fillId="0" borderId="0" xfId="0" applyFont="1"/>
    <xf numFmtId="0" fontId="14" fillId="0" borderId="2" xfId="0" applyFont="1" applyBorder="1"/>
    <xf numFmtId="10" fontId="17" fillId="0" borderId="2" xfId="2" applyNumberFormat="1" applyFont="1" applyFill="1" applyBorder="1" applyAlignment="1" applyProtection="1">
      <alignment horizontal="center"/>
    </xf>
    <xf numFmtId="165" fontId="17" fillId="2" borderId="2" xfId="1" applyFont="1" applyFill="1" applyBorder="1" applyAlignment="1" applyProtection="1"/>
    <xf numFmtId="165" fontId="17" fillId="0" borderId="2" xfId="1" applyFont="1" applyFill="1" applyBorder="1" applyAlignment="1" applyProtection="1">
      <alignment horizontal="right"/>
    </xf>
    <xf numFmtId="0" fontId="17" fillId="0" borderId="19" xfId="0" applyFont="1" applyBorder="1"/>
    <xf numFmtId="10" fontId="17" fillId="0" borderId="19" xfId="2" applyNumberFormat="1" applyFont="1" applyFill="1" applyBorder="1" applyAlignment="1" applyProtection="1">
      <alignment horizontal="center"/>
    </xf>
    <xf numFmtId="10" fontId="14" fillId="0" borderId="2" xfId="2" applyNumberFormat="1" applyFont="1" applyFill="1" applyBorder="1" applyAlignment="1" applyProtection="1">
      <alignment horizontal="center"/>
    </xf>
    <xf numFmtId="165" fontId="14" fillId="0" borderId="2" xfId="1" applyFont="1" applyFill="1" applyBorder="1" applyAlignment="1" applyProtection="1">
      <alignment horizontal="right"/>
    </xf>
    <xf numFmtId="0" fontId="17" fillId="0" borderId="16" xfId="0" applyFont="1" applyBorder="1"/>
    <xf numFmtId="10" fontId="17" fillId="0" borderId="16" xfId="2" applyNumberFormat="1" applyFont="1" applyFill="1" applyBorder="1" applyAlignment="1" applyProtection="1">
      <alignment horizontal="center"/>
    </xf>
    <xf numFmtId="165" fontId="17" fillId="0" borderId="16" xfId="1" applyFont="1" applyFill="1" applyBorder="1" applyAlignment="1" applyProtection="1">
      <alignment horizontal="right"/>
    </xf>
    <xf numFmtId="0" fontId="17" fillId="0" borderId="2" xfId="0" applyFont="1" applyBorder="1" applyAlignment="1">
      <alignment horizontal="left" vertical="center"/>
    </xf>
    <xf numFmtId="10" fontId="17" fillId="0" borderId="2" xfId="2" applyNumberFormat="1" applyFont="1" applyFill="1" applyBorder="1" applyAlignment="1" applyProtection="1">
      <alignment horizontal="center" vertical="center"/>
    </xf>
    <xf numFmtId="165" fontId="14" fillId="0" borderId="2" xfId="1" applyFont="1" applyFill="1" applyBorder="1" applyAlignment="1" applyProtection="1"/>
    <xf numFmtId="170" fontId="13" fillId="0" borderId="0" xfId="0" applyNumberFormat="1" applyFont="1"/>
    <xf numFmtId="165" fontId="17" fillId="0" borderId="19" xfId="1" applyFont="1" applyFill="1" applyBorder="1" applyAlignment="1" applyProtection="1"/>
    <xf numFmtId="0" fontId="24" fillId="0" borderId="2" xfId="0" applyFont="1" applyBorder="1" applyAlignment="1">
      <alignment vertical="top" wrapText="1"/>
    </xf>
    <xf numFmtId="165" fontId="17" fillId="0" borderId="16" xfId="1" applyFont="1" applyFill="1" applyBorder="1" applyAlignment="1" applyProtection="1">
      <alignment horizontal="right" vertical="center"/>
    </xf>
    <xf numFmtId="0" fontId="14" fillId="0" borderId="2" xfId="0" applyFont="1" applyBorder="1" applyAlignment="1">
      <alignment vertical="top" wrapText="1"/>
    </xf>
    <xf numFmtId="10" fontId="14" fillId="0" borderId="2" xfId="2" applyNumberFormat="1" applyFont="1" applyFill="1" applyBorder="1" applyAlignment="1" applyProtection="1">
      <alignment horizontal="center" vertical="top"/>
    </xf>
    <xf numFmtId="0" fontId="23" fillId="0" borderId="0" xfId="0" applyFont="1" applyAlignment="1"/>
    <xf numFmtId="0" fontId="14" fillId="0" borderId="20" xfId="0" applyFont="1" applyBorder="1"/>
    <xf numFmtId="10" fontId="14" fillId="0" borderId="20" xfId="2" applyNumberFormat="1" applyFont="1" applyFill="1" applyBorder="1" applyAlignment="1" applyProtection="1">
      <alignment horizontal="center"/>
    </xf>
    <xf numFmtId="165" fontId="17" fillId="0" borderId="20" xfId="1" applyFont="1" applyFill="1" applyBorder="1" applyAlignment="1" applyProtection="1"/>
    <xf numFmtId="9" fontId="14" fillId="2" borderId="20" xfId="2" applyFont="1" applyFill="1" applyBorder="1" applyAlignment="1" applyProtection="1">
      <alignment horizontal="center"/>
    </xf>
    <xf numFmtId="165" fontId="14" fillId="2" borderId="20" xfId="1" applyFont="1" applyFill="1" applyBorder="1" applyAlignment="1" applyProtection="1"/>
    <xf numFmtId="168" fontId="17" fillId="0" borderId="2" xfId="1" applyNumberFormat="1" applyFont="1" applyFill="1" applyBorder="1" applyAlignment="1" applyProtection="1">
      <alignment horizontal="center" vertical="center"/>
    </xf>
    <xf numFmtId="9" fontId="14" fillId="2" borderId="2" xfId="2" applyFont="1" applyFill="1" applyBorder="1" applyAlignment="1" applyProtection="1">
      <alignment horizontal="center"/>
    </xf>
    <xf numFmtId="168" fontId="0" fillId="0" borderId="2" xfId="1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5" borderId="2" xfId="0" applyFont="1" applyFill="1" applyBorder="1"/>
    <xf numFmtId="2" fontId="17" fillId="0" borderId="16" xfId="2" applyNumberFormat="1" applyFont="1" applyFill="1" applyBorder="1" applyAlignment="1" applyProtection="1">
      <alignment horizontal="center" vertical="center"/>
    </xf>
    <xf numFmtId="165" fontId="17" fillId="0" borderId="16" xfId="1" applyFont="1" applyFill="1" applyBorder="1" applyAlignment="1" applyProtection="1">
      <alignment vertical="center"/>
    </xf>
    <xf numFmtId="2" fontId="17" fillId="0" borderId="19" xfId="2" applyNumberFormat="1" applyFont="1" applyFill="1" applyBorder="1" applyAlignment="1" applyProtection="1">
      <alignment horizontal="center" vertical="center"/>
    </xf>
    <xf numFmtId="165" fontId="17" fillId="0" borderId="19" xfId="1" applyFont="1" applyFill="1" applyBorder="1" applyAlignment="1" applyProtection="1">
      <alignment vertical="center"/>
    </xf>
    <xf numFmtId="9" fontId="14" fillId="0" borderId="2" xfId="2" applyFont="1" applyFill="1" applyBorder="1" applyAlignment="1" applyProtection="1">
      <alignment horizontal="center"/>
    </xf>
    <xf numFmtId="0" fontId="14" fillId="2" borderId="21" xfId="0" applyFont="1" applyFill="1" applyBorder="1"/>
    <xf numFmtId="0" fontId="14" fillId="5" borderId="16" xfId="0" applyFont="1" applyFill="1" applyBorder="1" applyAlignment="1">
      <alignment horizontal="left"/>
    </xf>
    <xf numFmtId="171" fontId="17" fillId="0" borderId="2" xfId="1" applyNumberFormat="1" applyFont="1" applyFill="1" applyBorder="1" applyAlignment="1" applyProtection="1"/>
    <xf numFmtId="165" fontId="14" fillId="0" borderId="17" xfId="1" applyFont="1" applyFill="1" applyBorder="1" applyAlignment="1" applyProtection="1"/>
    <xf numFmtId="172" fontId="17" fillId="0" borderId="0" xfId="0" applyNumberFormat="1" applyFont="1"/>
    <xf numFmtId="165" fontId="38" fillId="0" borderId="0" xfId="1" applyFill="1" applyBorder="1" applyAlignment="1" applyProtection="1"/>
    <xf numFmtId="0" fontId="14" fillId="5" borderId="21" xfId="0" applyFont="1" applyFill="1" applyBorder="1" applyAlignment="1"/>
    <xf numFmtId="0" fontId="19" fillId="0" borderId="2" xfId="0" applyFont="1" applyBorder="1"/>
    <xf numFmtId="165" fontId="16" fillId="0" borderId="16" xfId="2" applyNumberFormat="1" applyFont="1" applyFill="1" applyBorder="1" applyAlignment="1" applyProtection="1">
      <alignment horizontal="center"/>
    </xf>
    <xf numFmtId="165" fontId="16" fillId="0" borderId="16" xfId="2" applyNumberFormat="1" applyFont="1" applyFill="1" applyBorder="1" applyAlignment="1" applyProtection="1">
      <alignment horizontal="right" vertical="center"/>
    </xf>
    <xf numFmtId="0" fontId="25" fillId="0" borderId="0" xfId="0" applyFont="1"/>
    <xf numFmtId="0" fontId="19" fillId="0" borderId="2" xfId="0" applyFont="1" applyBorder="1" applyAlignment="1">
      <alignment horizontal="left"/>
    </xf>
    <xf numFmtId="10" fontId="16" fillId="0" borderId="2" xfId="2" applyNumberFormat="1" applyFont="1" applyFill="1" applyBorder="1" applyAlignment="1" applyProtection="1">
      <alignment horizontal="center"/>
    </xf>
    <xf numFmtId="165" fontId="19" fillId="5" borderId="19" xfId="1" applyFont="1" applyFill="1" applyBorder="1" applyAlignment="1" applyProtection="1"/>
    <xf numFmtId="0" fontId="26" fillId="0" borderId="0" xfId="0" applyFont="1"/>
    <xf numFmtId="0" fontId="17" fillId="0" borderId="13" xfId="0" applyFont="1" applyBorder="1" applyAlignment="1"/>
    <xf numFmtId="0" fontId="17" fillId="0" borderId="22" xfId="0" applyFont="1" applyBorder="1" applyAlignment="1"/>
    <xf numFmtId="0" fontId="19" fillId="5" borderId="23" xfId="0" applyFont="1" applyFill="1" applyBorder="1" applyAlignment="1">
      <alignment horizontal="left"/>
    </xf>
    <xf numFmtId="10" fontId="17" fillId="5" borderId="24" xfId="2" applyNumberFormat="1" applyFont="1" applyFill="1" applyBorder="1" applyAlignment="1" applyProtection="1">
      <alignment horizontal="center"/>
    </xf>
    <xf numFmtId="0" fontId="19" fillId="0" borderId="20" xfId="0" applyFont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165" fontId="18" fillId="0" borderId="20" xfId="1" applyFont="1" applyFill="1" applyBorder="1" applyAlignment="1" applyProtection="1"/>
    <xf numFmtId="0" fontId="26" fillId="0" borderId="0" xfId="0" applyFont="1" applyAlignment="1">
      <alignment horizontal="center" vertical="center"/>
    </xf>
    <xf numFmtId="20" fontId="19" fillId="2" borderId="2" xfId="0" applyNumberFormat="1" applyFont="1" applyFill="1" applyBorder="1" applyAlignment="1">
      <alignment horizontal="center"/>
    </xf>
    <xf numFmtId="165" fontId="27" fillId="2" borderId="2" xfId="1" applyFont="1" applyFill="1" applyBorder="1" applyAlignment="1" applyProtection="1">
      <alignment horizontal="center"/>
    </xf>
    <xf numFmtId="0" fontId="28" fillId="0" borderId="0" xfId="0" applyFont="1"/>
    <xf numFmtId="0" fontId="28" fillId="0" borderId="0" xfId="0" applyFont="1" applyAlignment="1">
      <alignment horizontal="center"/>
    </xf>
    <xf numFmtId="165" fontId="28" fillId="0" borderId="0" xfId="1" applyFont="1" applyFill="1" applyBorder="1" applyAlignment="1" applyProtection="1"/>
    <xf numFmtId="0" fontId="29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 vertical="top" wrapText="1"/>
    </xf>
    <xf numFmtId="0" fontId="32" fillId="0" borderId="0" xfId="0" applyFont="1" applyBorder="1" applyAlignment="1">
      <alignment horizontal="left"/>
    </xf>
    <xf numFmtId="0" fontId="29" fillId="5" borderId="2" xfId="0" applyFont="1" applyFill="1" applyBorder="1" applyAlignment="1">
      <alignment horizontal="left"/>
    </xf>
    <xf numFmtId="0" fontId="29" fillId="5" borderId="2" xfId="0" applyFont="1" applyFill="1" applyBorder="1" applyAlignment="1">
      <alignment horizontal="center"/>
    </xf>
    <xf numFmtId="0" fontId="29" fillId="2" borderId="16" xfId="0" applyFont="1" applyFill="1" applyBorder="1" applyAlignment="1">
      <alignment horizontal="left"/>
    </xf>
    <xf numFmtId="0" fontId="28" fillId="2" borderId="2" xfId="0" applyFont="1" applyFill="1" applyBorder="1" applyAlignment="1">
      <alignment horizontal="center"/>
    </xf>
    <xf numFmtId="0" fontId="28" fillId="2" borderId="0" xfId="0" applyFont="1" applyFill="1"/>
    <xf numFmtId="0" fontId="28" fillId="0" borderId="16" xfId="0" applyFont="1" applyBorder="1" applyAlignment="1">
      <alignment horizontal="left"/>
    </xf>
    <xf numFmtId="0" fontId="31" fillId="2" borderId="2" xfId="0" applyFont="1" applyFill="1" applyBorder="1" applyAlignment="1">
      <alignment horizontal="center"/>
    </xf>
    <xf numFmtId="0" fontId="28" fillId="0" borderId="16" xfId="0" applyFont="1" applyBorder="1" applyAlignment="1">
      <alignment horizontal="left" vertical="center"/>
    </xf>
    <xf numFmtId="0" fontId="31" fillId="2" borderId="2" xfId="0" applyFont="1" applyFill="1" applyBorder="1" applyAlignment="1">
      <alignment horizontal="left" vertical="center"/>
    </xf>
    <xf numFmtId="0" fontId="31" fillId="0" borderId="16" xfId="0" applyFont="1" applyBorder="1" applyAlignment="1">
      <alignment horizontal="center"/>
    </xf>
    <xf numFmtId="0" fontId="29" fillId="2" borderId="2" xfId="0" applyFont="1" applyFill="1" applyBorder="1" applyAlignment="1">
      <alignment horizontal="left"/>
    </xf>
    <xf numFmtId="0" fontId="28" fillId="2" borderId="17" xfId="0" applyFont="1" applyFill="1" applyBorder="1" applyAlignment="1">
      <alignment horizontal="center"/>
    </xf>
    <xf numFmtId="165" fontId="28" fillId="2" borderId="13" xfId="1" applyFont="1" applyFill="1" applyBorder="1" applyAlignment="1" applyProtection="1"/>
    <xf numFmtId="165" fontId="28" fillId="2" borderId="17" xfId="1" applyFont="1" applyFill="1" applyBorder="1" applyAlignment="1" applyProtection="1"/>
    <xf numFmtId="0" fontId="28" fillId="0" borderId="2" xfId="0" applyFont="1" applyBorder="1"/>
    <xf numFmtId="165" fontId="33" fillId="0" borderId="17" xfId="1" applyFont="1" applyFill="1" applyBorder="1" applyAlignment="1" applyProtection="1">
      <alignment horizontal="center"/>
    </xf>
    <xf numFmtId="0" fontId="33" fillId="0" borderId="0" xfId="0" applyFont="1"/>
    <xf numFmtId="9" fontId="32" fillId="0" borderId="18" xfId="2" applyFont="1" applyFill="1" applyBorder="1" applyAlignment="1" applyProtection="1">
      <alignment horizontal="center"/>
    </xf>
    <xf numFmtId="9" fontId="29" fillId="0" borderId="18" xfId="2" applyFont="1" applyFill="1" applyBorder="1" applyAlignment="1" applyProtection="1">
      <alignment horizontal="center"/>
    </xf>
    <xf numFmtId="0" fontId="29" fillId="0" borderId="18" xfId="2" applyNumberFormat="1" applyFont="1" applyFill="1" applyBorder="1" applyAlignment="1" applyProtection="1">
      <alignment horizontal="center"/>
    </xf>
    <xf numFmtId="9" fontId="29" fillId="0" borderId="16" xfId="2" applyFont="1" applyFill="1" applyBorder="1" applyAlignment="1" applyProtection="1">
      <alignment horizontal="center"/>
    </xf>
    <xf numFmtId="0" fontId="29" fillId="5" borderId="16" xfId="0" applyFont="1" applyFill="1" applyBorder="1"/>
    <xf numFmtId="9" fontId="29" fillId="5" borderId="16" xfId="2" applyFont="1" applyFill="1" applyBorder="1" applyAlignment="1" applyProtection="1">
      <alignment horizontal="center"/>
    </xf>
    <xf numFmtId="165" fontId="34" fillId="5" borderId="21" xfId="1" applyFont="1" applyFill="1" applyBorder="1" applyAlignment="1" applyProtection="1">
      <alignment horizontal="center"/>
    </xf>
    <xf numFmtId="165" fontId="34" fillId="5" borderId="2" xfId="1" applyFont="1" applyFill="1" applyBorder="1" applyAlignment="1" applyProtection="1">
      <alignment horizontal="center"/>
    </xf>
    <xf numFmtId="0" fontId="29" fillId="0" borderId="2" xfId="0" applyFont="1" applyBorder="1" applyAlignment="1">
      <alignment horizontal="left"/>
    </xf>
    <xf numFmtId="9" fontId="28" fillId="0" borderId="2" xfId="2" applyFont="1" applyFill="1" applyBorder="1" applyAlignment="1" applyProtection="1">
      <alignment horizontal="center"/>
    </xf>
    <xf numFmtId="165" fontId="28" fillId="0" borderId="2" xfId="1" applyFont="1" applyFill="1" applyBorder="1" applyAlignment="1" applyProtection="1"/>
    <xf numFmtId="165" fontId="28" fillId="0" borderId="16" xfId="1" applyFont="1" applyFill="1" applyBorder="1" applyAlignment="1" applyProtection="1"/>
    <xf numFmtId="0" fontId="28" fillId="0" borderId="2" xfId="0" applyFont="1" applyBorder="1" applyAlignment="1">
      <alignment horizontal="left"/>
    </xf>
    <xf numFmtId="2" fontId="28" fillId="0" borderId="2" xfId="2" applyNumberFormat="1" applyFont="1" applyFill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/>
    </xf>
    <xf numFmtId="0" fontId="28" fillId="0" borderId="3" xfId="0" applyFont="1" applyBorder="1" applyAlignment="1" applyProtection="1">
      <alignment horizontal="center" vertical="center" wrapText="1"/>
    </xf>
    <xf numFmtId="0" fontId="28" fillId="0" borderId="3" xfId="0" applyFont="1" applyBorder="1" applyAlignment="1" applyProtection="1">
      <alignment horizontal="center" vertical="center"/>
    </xf>
    <xf numFmtId="0" fontId="28" fillId="0" borderId="19" xfId="0" applyFont="1" applyBorder="1" applyAlignment="1">
      <alignment horizontal="left"/>
    </xf>
    <xf numFmtId="0" fontId="29" fillId="0" borderId="19" xfId="0" applyFont="1" applyBorder="1"/>
    <xf numFmtId="10" fontId="29" fillId="0" borderId="19" xfId="2" applyNumberFormat="1" applyFont="1" applyFill="1" applyBorder="1" applyAlignment="1" applyProtection="1">
      <alignment horizontal="center"/>
    </xf>
    <xf numFmtId="165" fontId="29" fillId="5" borderId="19" xfId="1" applyFont="1" applyFill="1" applyBorder="1" applyAlignment="1" applyProtection="1"/>
    <xf numFmtId="165" fontId="29" fillId="5" borderId="2" xfId="1" applyFont="1" applyFill="1" applyBorder="1" applyAlignment="1" applyProtection="1"/>
    <xf numFmtId="0" fontId="29" fillId="0" borderId="0" xfId="0" applyFont="1"/>
    <xf numFmtId="0" fontId="29" fillId="0" borderId="2" xfId="0" applyFont="1" applyBorder="1"/>
    <xf numFmtId="10" fontId="28" fillId="0" borderId="2" xfId="2" applyNumberFormat="1" applyFont="1" applyFill="1" applyBorder="1" applyAlignment="1" applyProtection="1">
      <alignment horizontal="center"/>
    </xf>
    <xf numFmtId="165" fontId="28" fillId="2" borderId="2" xfId="1" applyFont="1" applyFill="1" applyBorder="1" applyAlignment="1" applyProtection="1"/>
    <xf numFmtId="0" fontId="28" fillId="0" borderId="19" xfId="0" applyFont="1" applyBorder="1"/>
    <xf numFmtId="10" fontId="28" fillId="0" borderId="19" xfId="2" applyNumberFormat="1" applyFont="1" applyFill="1" applyBorder="1" applyAlignment="1" applyProtection="1">
      <alignment horizontal="center"/>
    </xf>
    <xf numFmtId="10" fontId="29" fillId="0" borderId="2" xfId="2" applyNumberFormat="1" applyFont="1" applyFill="1" applyBorder="1" applyAlignment="1" applyProtection="1">
      <alignment horizontal="center"/>
    </xf>
    <xf numFmtId="165" fontId="29" fillId="5" borderId="2" xfId="1" applyFont="1" applyFill="1" applyBorder="1" applyAlignment="1" applyProtection="1">
      <alignment horizontal="right"/>
    </xf>
    <xf numFmtId="165" fontId="29" fillId="0" borderId="2" xfId="1" applyFont="1" applyFill="1" applyBorder="1" applyAlignment="1" applyProtection="1">
      <alignment horizontal="right"/>
    </xf>
    <xf numFmtId="0" fontId="28" fillId="0" borderId="16" xfId="0" applyFont="1" applyBorder="1"/>
    <xf numFmtId="10" fontId="28" fillId="0" borderId="16" xfId="2" applyNumberFormat="1" applyFont="1" applyFill="1" applyBorder="1" applyAlignment="1" applyProtection="1">
      <alignment horizontal="center"/>
    </xf>
    <xf numFmtId="0" fontId="28" fillId="0" borderId="2" xfId="0" applyFont="1" applyBorder="1" applyAlignment="1">
      <alignment horizontal="left" vertical="center"/>
    </xf>
    <xf numFmtId="10" fontId="28" fillId="0" borderId="2" xfId="2" applyNumberFormat="1" applyFont="1" applyFill="1" applyBorder="1" applyAlignment="1" applyProtection="1">
      <alignment horizontal="center" vertical="center"/>
    </xf>
    <xf numFmtId="0" fontId="28" fillId="0" borderId="2" xfId="0" applyFont="1" applyBorder="1" applyAlignment="1" applyProtection="1">
      <alignment horizontal="center" vertical="center" wrapText="1"/>
    </xf>
    <xf numFmtId="0" fontId="28" fillId="0" borderId="0" xfId="0" applyFont="1" applyBorder="1" applyAlignment="1" applyProtection="1">
      <alignment horizontal="center" vertical="center"/>
    </xf>
    <xf numFmtId="0" fontId="28" fillId="0" borderId="16" xfId="0" applyFont="1" applyBorder="1" applyAlignment="1">
      <alignment vertical="center"/>
    </xf>
    <xf numFmtId="10" fontId="28" fillId="0" borderId="16" xfId="2" applyNumberFormat="1" applyFont="1" applyFill="1" applyBorder="1" applyAlignment="1" applyProtection="1">
      <alignment horizontal="center" vertical="center"/>
    </xf>
    <xf numFmtId="170" fontId="28" fillId="0" borderId="0" xfId="0" applyNumberFormat="1" applyFont="1"/>
    <xf numFmtId="0" fontId="28" fillId="0" borderId="2" xfId="0" applyFont="1" applyBorder="1" applyAlignment="1">
      <alignment vertical="center"/>
    </xf>
    <xf numFmtId="165" fontId="28" fillId="0" borderId="19" xfId="1" applyFont="1" applyFill="1" applyBorder="1" applyAlignment="1" applyProtection="1"/>
    <xf numFmtId="0" fontId="36" fillId="0" borderId="2" xfId="0" applyFont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10" fontId="29" fillId="0" borderId="2" xfId="2" applyNumberFormat="1" applyFont="1" applyFill="1" applyBorder="1" applyAlignment="1" applyProtection="1">
      <alignment horizontal="center" vertical="top"/>
    </xf>
    <xf numFmtId="0" fontId="29" fillId="0" borderId="0" xfId="0" applyFont="1" applyAlignment="1"/>
    <xf numFmtId="165" fontId="28" fillId="0" borderId="2" xfId="1" applyFont="1" applyFill="1" applyBorder="1" applyAlignment="1" applyProtection="1">
      <alignment horizontal="right"/>
    </xf>
    <xf numFmtId="165" fontId="28" fillId="5" borderId="2" xfId="1" applyFont="1" applyFill="1" applyBorder="1" applyAlignment="1" applyProtection="1"/>
    <xf numFmtId="0" fontId="29" fillId="0" borderId="20" xfId="0" applyFont="1" applyBorder="1"/>
    <xf numFmtId="10" fontId="29" fillId="0" borderId="20" xfId="2" applyNumberFormat="1" applyFont="1" applyFill="1" applyBorder="1" applyAlignment="1" applyProtection="1">
      <alignment horizontal="center"/>
    </xf>
    <xf numFmtId="9" fontId="29" fillId="2" borderId="20" xfId="2" applyFont="1" applyFill="1" applyBorder="1" applyAlignment="1" applyProtection="1">
      <alignment horizontal="center"/>
    </xf>
    <xf numFmtId="165" fontId="34" fillId="5" borderId="16" xfId="1" applyFont="1" applyFill="1" applyBorder="1" applyAlignment="1" applyProtection="1">
      <alignment horizontal="center"/>
    </xf>
    <xf numFmtId="168" fontId="28" fillId="0" borderId="2" xfId="1" applyNumberFormat="1" applyFont="1" applyFill="1" applyBorder="1" applyAlignment="1" applyProtection="1">
      <alignment horizontal="center" vertical="center"/>
    </xf>
    <xf numFmtId="0" fontId="28" fillId="0" borderId="3" xfId="0" applyFont="1" applyFill="1" applyBorder="1" applyAlignment="1" applyProtection="1">
      <alignment horizontal="center" vertical="center"/>
    </xf>
    <xf numFmtId="9" fontId="29" fillId="2" borderId="2" xfId="2" applyFont="1" applyFill="1" applyBorder="1" applyAlignment="1" applyProtection="1">
      <alignment horizontal="center"/>
    </xf>
    <xf numFmtId="165" fontId="29" fillId="5" borderId="2" xfId="1" applyFont="1" applyFill="1" applyBorder="1" applyAlignment="1" applyProtection="1">
      <alignment horizontal="center"/>
    </xf>
    <xf numFmtId="165" fontId="17" fillId="0" borderId="2" xfId="1" applyFont="1" applyFill="1" applyBorder="1" applyAlignment="1" applyProtection="1">
      <alignment horizontal="center" vertical="center"/>
    </xf>
    <xf numFmtId="165" fontId="17" fillId="0" borderId="2" xfId="1" applyFont="1" applyFill="1" applyBorder="1" applyAlignment="1" applyProtection="1">
      <alignment horizontal="center" vertical="center" wrapText="1"/>
    </xf>
    <xf numFmtId="0" fontId="28" fillId="0" borderId="0" xfId="0" applyFont="1" applyAlignment="1">
      <alignment horizontal="center" vertical="center"/>
    </xf>
    <xf numFmtId="165" fontId="17" fillId="0" borderId="2" xfId="1" applyFont="1" applyFill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 vertical="center" wrapText="1"/>
    </xf>
    <xf numFmtId="165" fontId="17" fillId="0" borderId="19" xfId="1" applyFont="1" applyFill="1" applyBorder="1" applyAlignment="1" applyProtection="1">
      <alignment horizontal="center"/>
    </xf>
    <xf numFmtId="165" fontId="14" fillId="5" borderId="2" xfId="1" applyFont="1" applyFill="1" applyBorder="1" applyAlignment="1" applyProtection="1"/>
    <xf numFmtId="0" fontId="29" fillId="5" borderId="2" xfId="0" applyFont="1" applyFill="1" applyBorder="1"/>
    <xf numFmtId="2" fontId="28" fillId="0" borderId="16" xfId="2" applyNumberFormat="1" applyFont="1" applyFill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 wrapText="1"/>
    </xf>
    <xf numFmtId="2" fontId="28" fillId="0" borderId="19" xfId="2" applyNumberFormat="1" applyFont="1" applyFill="1" applyBorder="1" applyAlignment="1" applyProtection="1">
      <alignment horizontal="center" vertical="center"/>
    </xf>
    <xf numFmtId="9" fontId="29" fillId="0" borderId="2" xfId="2" applyFont="1" applyFill="1" applyBorder="1" applyAlignment="1" applyProtection="1">
      <alignment horizontal="center"/>
    </xf>
    <xf numFmtId="165" fontId="18" fillId="5" borderId="2" xfId="1" applyFont="1" applyFill="1" applyBorder="1" applyAlignment="1" applyProtection="1"/>
    <xf numFmtId="165" fontId="19" fillId="5" borderId="2" xfId="1" applyFont="1" applyFill="1" applyBorder="1" applyAlignment="1" applyProtection="1"/>
    <xf numFmtId="0" fontId="29" fillId="2" borderId="21" xfId="0" applyFont="1" applyFill="1" applyBorder="1"/>
    <xf numFmtId="0" fontId="29" fillId="5" borderId="16" xfId="0" applyFont="1" applyFill="1" applyBorder="1" applyAlignment="1">
      <alignment horizontal="left"/>
    </xf>
    <xf numFmtId="0" fontId="29" fillId="0" borderId="13" xfId="0" applyFont="1" applyBorder="1"/>
    <xf numFmtId="3" fontId="14" fillId="0" borderId="22" xfId="0" applyNumberFormat="1" applyFont="1" applyBorder="1" applyAlignment="1">
      <alignment horizontal="center"/>
    </xf>
    <xf numFmtId="172" fontId="28" fillId="0" borderId="0" xfId="0" applyNumberFormat="1" applyFont="1"/>
    <xf numFmtId="0" fontId="29" fillId="5" borderId="21" xfId="0" applyFont="1" applyFill="1" applyBorder="1" applyAlignment="1"/>
    <xf numFmtId="0" fontId="37" fillId="0" borderId="2" xfId="0" applyFont="1" applyBorder="1"/>
    <xf numFmtId="165" fontId="31" fillId="0" borderId="16" xfId="2" applyNumberFormat="1" applyFont="1" applyFill="1" applyBorder="1" applyAlignment="1" applyProtection="1">
      <alignment horizontal="center"/>
    </xf>
    <xf numFmtId="0" fontId="31" fillId="0" borderId="0" xfId="0" applyFont="1"/>
    <xf numFmtId="0" fontId="37" fillId="0" borderId="2" xfId="0" applyFont="1" applyBorder="1" applyAlignment="1">
      <alignment horizontal="left"/>
    </xf>
    <xf numFmtId="10" fontId="31" fillId="0" borderId="2" xfId="2" applyNumberFormat="1" applyFont="1" applyFill="1" applyBorder="1" applyAlignment="1" applyProtection="1">
      <alignment horizontal="center"/>
    </xf>
    <xf numFmtId="0" fontId="37" fillId="0" borderId="0" xfId="0" applyFont="1"/>
    <xf numFmtId="0" fontId="28" fillId="0" borderId="13" xfId="0" applyFont="1" applyBorder="1" applyAlignment="1"/>
    <xf numFmtId="0" fontId="28" fillId="0" borderId="22" xfId="0" applyFont="1" applyBorder="1" applyAlignment="1"/>
    <xf numFmtId="0" fontId="28" fillId="0" borderId="17" xfId="0" applyFont="1" applyBorder="1" applyAlignment="1"/>
    <xf numFmtId="0" fontId="37" fillId="5" borderId="23" xfId="0" applyFont="1" applyFill="1" applyBorder="1" applyAlignment="1">
      <alignment horizontal="left"/>
    </xf>
    <xf numFmtId="10" fontId="28" fillId="5" borderId="24" xfId="2" applyNumberFormat="1" applyFont="1" applyFill="1" applyBorder="1" applyAlignment="1" applyProtection="1">
      <alignment horizontal="center"/>
    </xf>
    <xf numFmtId="0" fontId="37" fillId="0" borderId="20" xfId="0" applyFont="1" applyBorder="1" applyAlignment="1">
      <alignment horizontal="left" vertical="center"/>
    </xf>
    <xf numFmtId="0" fontId="37" fillId="0" borderId="20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8" fillId="0" borderId="0" xfId="0" applyFont="1"/>
    <xf numFmtId="0" fontId="1" fillId="5" borderId="25" xfId="0" applyFont="1" applyFill="1" applyBorder="1" applyAlignment="1">
      <alignment horizontal="center"/>
    </xf>
    <xf numFmtId="0" fontId="1" fillId="5" borderId="26" xfId="0" applyFont="1" applyFill="1" applyBorder="1" applyAlignment="1">
      <alignment horizontal="left"/>
    </xf>
    <xf numFmtId="0" fontId="12" fillId="0" borderId="6" xfId="0" applyFont="1" applyFill="1" applyBorder="1" applyAlignment="1">
      <alignment horizontal="left"/>
    </xf>
    <xf numFmtId="0" fontId="1" fillId="0" borderId="27" xfId="0" applyFont="1" applyFill="1" applyBorder="1" applyAlignment="1">
      <alignment horizontal="left"/>
    </xf>
    <xf numFmtId="0" fontId="1" fillId="5" borderId="28" xfId="0" applyFont="1" applyFill="1" applyBorder="1" applyAlignment="1"/>
    <xf numFmtId="0" fontId="8" fillId="4" borderId="29" xfId="0" applyFont="1" applyFill="1" applyBorder="1" applyAlignment="1">
      <alignment horizontal="left"/>
    </xf>
    <xf numFmtId="0" fontId="9" fillId="0" borderId="25" xfId="0" applyFont="1" applyBorder="1" applyAlignment="1">
      <alignment horizontal="left" vertical="top" wrapText="1"/>
    </xf>
    <xf numFmtId="0" fontId="14" fillId="0" borderId="19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9" fillId="5" borderId="2" xfId="0" applyFont="1" applyFill="1" applyBorder="1" applyAlignment="1">
      <alignment horizontal="left"/>
    </xf>
    <xf numFmtId="0" fontId="15" fillId="5" borderId="25" xfId="0" applyFont="1" applyFill="1" applyBorder="1" applyAlignment="1">
      <alignment horizontal="center" vertical="top" wrapText="1"/>
    </xf>
    <xf numFmtId="0" fontId="17" fillId="0" borderId="19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2" borderId="19" xfId="0" applyFont="1" applyFill="1" applyBorder="1" applyAlignment="1">
      <alignment horizontal="center" wrapText="1"/>
    </xf>
    <xf numFmtId="9" fontId="17" fillId="2" borderId="17" xfId="2" applyFont="1" applyFill="1" applyBorder="1" applyAlignment="1" applyProtection="1">
      <alignment horizontal="center"/>
    </xf>
    <xf numFmtId="0" fontId="37" fillId="5" borderId="2" xfId="0" applyFont="1" applyFill="1" applyBorder="1" applyAlignment="1">
      <alignment horizontal="left"/>
    </xf>
    <xf numFmtId="173" fontId="28" fillId="2" borderId="2" xfId="1" applyNumberFormat="1" applyFont="1" applyFill="1" applyBorder="1" applyAlignment="1" applyProtection="1">
      <alignment horizontal="center"/>
    </xf>
    <xf numFmtId="0" fontId="28" fillId="2" borderId="2" xfId="1" applyNumberFormat="1" applyFont="1" applyFill="1" applyBorder="1" applyAlignment="1" applyProtection="1">
      <alignment horizontal="center"/>
    </xf>
    <xf numFmtId="165" fontId="28" fillId="2" borderId="2" xfId="1" applyFont="1" applyFill="1" applyBorder="1" applyAlignment="1" applyProtection="1">
      <alignment horizontal="center"/>
    </xf>
    <xf numFmtId="0" fontId="29" fillId="0" borderId="2" xfId="0" applyFont="1" applyBorder="1" applyAlignment="1">
      <alignment horizontal="center"/>
    </xf>
    <xf numFmtId="0" fontId="29" fillId="2" borderId="19" xfId="0" applyFont="1" applyFill="1" applyBorder="1" applyAlignment="1">
      <alignment horizontal="center" wrapText="1"/>
    </xf>
    <xf numFmtId="165" fontId="29" fillId="2" borderId="2" xfId="1" applyFont="1" applyFill="1" applyBorder="1" applyAlignment="1" applyProtection="1">
      <alignment horizontal="center" vertical="center" wrapText="1"/>
    </xf>
    <xf numFmtId="9" fontId="28" fillId="2" borderId="17" xfId="2" applyFont="1" applyFill="1" applyBorder="1" applyAlignment="1" applyProtection="1">
      <alignment horizontal="center"/>
    </xf>
    <xf numFmtId="0" fontId="29" fillId="0" borderId="19" xfId="0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168" fontId="32" fillId="2" borderId="2" xfId="1" applyNumberFormat="1" applyFont="1" applyFill="1" applyBorder="1" applyAlignment="1" applyProtection="1">
      <alignment horizontal="center"/>
    </xf>
    <xf numFmtId="0" fontId="30" fillId="5" borderId="25" xfId="0" applyFont="1" applyFill="1" applyBorder="1" applyAlignment="1">
      <alignment horizontal="center" vertical="top" wrapText="1"/>
    </xf>
    <xf numFmtId="0" fontId="29" fillId="5" borderId="2" xfId="0" applyFont="1" applyFill="1" applyBorder="1" applyAlignment="1">
      <alignment horizontal="center"/>
    </xf>
    <xf numFmtId="0" fontId="28" fillId="2" borderId="2" xfId="1" applyNumberFormat="1" applyFont="1" applyFill="1" applyBorder="1" applyAlignment="1" applyProtection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3952875</xdr:colOff>
      <xdr:row>0</xdr:row>
      <xdr:rowOff>85725</xdr:rowOff>
    </xdr:from>
    <xdr:to>
      <xdr:col>5</xdr:col>
      <xdr:colOff>342900</xdr:colOff>
      <xdr:row>0</xdr:row>
      <xdr:rowOff>1743075</xdr:rowOff>
    </xdr:to>
    <xdr:pic>
      <xdr:nvPicPr>
        <xdr:cNvPr id="1036" name="Imagem 2" descr="novo logo.png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14875" y="85725"/>
          <a:ext cx="32194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3124200</xdr:colOff>
      <xdr:row>0</xdr:row>
      <xdr:rowOff>0</xdr:rowOff>
    </xdr:from>
    <xdr:to>
      <xdr:col>2</xdr:col>
      <xdr:colOff>742950</xdr:colOff>
      <xdr:row>0</xdr:row>
      <xdr:rowOff>1657350</xdr:rowOff>
    </xdr:to>
    <xdr:pic>
      <xdr:nvPicPr>
        <xdr:cNvPr id="6155" name="Imagem 2" descr="novo logo.png">
          <a:extLst>
            <a:ext uri="{FF2B5EF4-FFF2-40B4-BE49-F238E27FC236}">
              <a16:creationId xmlns:a16="http://schemas.microsoft.com/office/drawing/2014/main" xmlns="" id="{00000000-0008-0000-0100-00000B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0"/>
          <a:ext cx="322897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3228975</xdr:colOff>
      <xdr:row>0</xdr:row>
      <xdr:rowOff>1657350</xdr:rowOff>
    </xdr:to>
    <xdr:pic>
      <xdr:nvPicPr>
        <xdr:cNvPr id="12299" name="Imagem 2" descr="novo logo.png">
          <a:extLst>
            <a:ext uri="{FF2B5EF4-FFF2-40B4-BE49-F238E27FC236}">
              <a16:creationId xmlns:a16="http://schemas.microsoft.com/office/drawing/2014/main" xmlns="" id="{00000000-0008-0000-0200-00000B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322897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2"/>
  <sheetViews>
    <sheetView showGridLines="0" zoomScale="85" zoomScaleNormal="85" zoomScaleSheetLayoutView="115" workbookViewId="0">
      <selection activeCell="C1" sqref="C1"/>
    </sheetView>
  </sheetViews>
  <sheetFormatPr defaultColWidth="11.42578125" defaultRowHeight="12.75"/>
  <cols>
    <col min="1" max="1" width="11.42578125" customWidth="1"/>
    <col min="2" max="2" width="64.85546875" customWidth="1"/>
    <col min="3" max="3" width="10.85546875" customWidth="1"/>
    <col min="4" max="4" width="10.5703125" customWidth="1"/>
    <col min="5" max="5" width="16.140625" customWidth="1"/>
    <col min="6" max="6" width="20" customWidth="1"/>
    <col min="7" max="7" width="21.5703125" customWidth="1"/>
    <col min="8" max="8" width="23.85546875" customWidth="1"/>
  </cols>
  <sheetData>
    <row r="1" spans="1:8" ht="189.75" customHeight="1">
      <c r="C1" s="288" t="s">
        <v>218</v>
      </c>
    </row>
    <row r="2" spans="1:8" ht="15.75">
      <c r="A2" s="289" t="s">
        <v>0</v>
      </c>
      <c r="B2" s="289"/>
      <c r="C2" s="289"/>
      <c r="D2" s="289"/>
      <c r="E2" s="289"/>
      <c r="F2" s="289"/>
      <c r="G2" s="289"/>
      <c r="H2" s="289"/>
    </row>
    <row r="3" spans="1:8" ht="15.75">
      <c r="A3" s="1"/>
      <c r="B3" s="1"/>
      <c r="C3" s="1"/>
      <c r="D3" s="1"/>
      <c r="E3" s="1"/>
      <c r="F3" s="1"/>
      <c r="G3" s="1"/>
      <c r="H3" s="1"/>
    </row>
    <row r="4" spans="1:8" ht="15.75">
      <c r="A4" s="1"/>
      <c r="B4" s="1"/>
      <c r="C4" s="1"/>
      <c r="D4" s="1"/>
      <c r="E4" s="1"/>
      <c r="F4" s="1"/>
      <c r="G4" s="1"/>
      <c r="H4" s="1"/>
    </row>
    <row r="5" spans="1:8" ht="15.75">
      <c r="A5" s="1"/>
      <c r="B5" s="1"/>
      <c r="C5" s="2"/>
      <c r="D5" s="2"/>
      <c r="E5" s="2"/>
      <c r="F5" s="1"/>
      <c r="G5" s="1"/>
      <c r="H5" s="1"/>
    </row>
    <row r="6" spans="1:8" ht="15.75">
      <c r="A6" s="290" t="s">
        <v>1</v>
      </c>
      <c r="B6" s="290"/>
      <c r="C6" s="290"/>
      <c r="D6" s="290"/>
      <c r="E6" s="290"/>
      <c r="F6" s="290"/>
      <c r="G6" s="290"/>
      <c r="H6" s="290"/>
    </row>
    <row r="7" spans="1:8" s="9" customFormat="1" ht="30">
      <c r="A7" s="3" t="s">
        <v>2</v>
      </c>
      <c r="B7" s="4" t="s">
        <v>3</v>
      </c>
      <c r="C7" s="4" t="s">
        <v>4</v>
      </c>
      <c r="D7" s="5" t="s">
        <v>5</v>
      </c>
      <c r="E7" s="6" t="s">
        <v>6</v>
      </c>
      <c r="F7" s="7" t="s">
        <v>7</v>
      </c>
      <c r="G7" s="7" t="s">
        <v>8</v>
      </c>
      <c r="H7" s="8" t="s">
        <v>9</v>
      </c>
    </row>
    <row r="8" spans="1:8" s="16" customFormat="1" ht="14.25">
      <c r="A8" s="10">
        <v>5</v>
      </c>
      <c r="B8" s="11" t="str">
        <f>'AUX DE SERVIÇOS GERAIS'!C16&amp;" "&amp;"40H"</f>
        <v>AUXILIAR DE SERVIÇOS GERAIS - C.B.O: 5143 40H</v>
      </c>
      <c r="C8" s="12">
        <v>1</v>
      </c>
      <c r="D8" s="12">
        <v>1</v>
      </c>
      <c r="E8" s="13">
        <f>F8</f>
        <v>2048.1699818181819</v>
      </c>
      <c r="F8" s="14">
        <f>'AUX DE SERVIÇOS GERAIS'!C103</f>
        <v>2048.1699818181819</v>
      </c>
      <c r="G8" s="14">
        <f>F8*C8</f>
        <v>2048.1699818181819</v>
      </c>
      <c r="H8" s="15">
        <f>G8*12</f>
        <v>24578.039781818181</v>
      </c>
    </row>
    <row r="9" spans="1:8" ht="15">
      <c r="A9" s="17"/>
      <c r="B9" s="18"/>
      <c r="C9" s="19"/>
      <c r="D9" s="19"/>
      <c r="E9" s="13"/>
      <c r="F9" s="20"/>
      <c r="G9" s="20"/>
      <c r="H9" s="21"/>
    </row>
    <row r="10" spans="1:8" ht="15.75">
      <c r="A10" s="292" t="s">
        <v>10</v>
      </c>
      <c r="B10" s="292"/>
      <c r="C10" s="22">
        <f>SUM(C8:C9)</f>
        <v>1</v>
      </c>
      <c r="D10" s="22">
        <f>SUM(D8:D9)</f>
        <v>1</v>
      </c>
      <c r="E10" s="22"/>
      <c r="F10" s="23" t="s">
        <v>11</v>
      </c>
      <c r="G10" s="24">
        <f>SUM(G8:G9)</f>
        <v>2048.1699818181819</v>
      </c>
      <c r="H10" s="25">
        <f>SUM(H8:H9)</f>
        <v>24578.039781818181</v>
      </c>
    </row>
    <row r="11" spans="1:8">
      <c r="A11" s="26"/>
      <c r="B11" s="27"/>
      <c r="C11" s="27"/>
      <c r="D11" s="27"/>
      <c r="E11" s="27"/>
      <c r="F11" s="27"/>
      <c r="G11" s="27"/>
      <c r="H11" s="27"/>
    </row>
    <row r="12" spans="1:8" ht="15.75">
      <c r="A12" s="293" t="s">
        <v>12</v>
      </c>
      <c r="B12" s="293"/>
      <c r="C12" s="293"/>
      <c r="D12" s="28"/>
      <c r="E12" s="28"/>
    </row>
    <row r="13" spans="1:8" ht="15">
      <c r="A13" s="29" t="s">
        <v>2</v>
      </c>
      <c r="B13" s="30" t="s">
        <v>3</v>
      </c>
      <c r="C13" s="31" t="s">
        <v>13</v>
      </c>
      <c r="D13" s="32"/>
      <c r="E13" s="32"/>
    </row>
    <row r="14" spans="1:8" ht="20.25">
      <c r="A14" s="33">
        <v>1</v>
      </c>
      <c r="B14" s="34" t="s">
        <v>14</v>
      </c>
      <c r="C14" s="35"/>
      <c r="D14" s="36"/>
      <c r="E14" s="36"/>
    </row>
    <row r="15" spans="1:8">
      <c r="A15" s="26"/>
      <c r="B15" s="27"/>
      <c r="C15" s="27"/>
      <c r="D15" s="37"/>
      <c r="E15" s="37"/>
      <c r="F15" s="27"/>
      <c r="G15" s="27"/>
      <c r="H15" s="27"/>
    </row>
    <row r="16" spans="1:8" ht="15.75">
      <c r="A16" s="293" t="s">
        <v>15</v>
      </c>
      <c r="B16" s="293"/>
      <c r="C16" s="293"/>
      <c r="D16" s="28"/>
      <c r="E16" s="28"/>
    </row>
    <row r="17" spans="1:8" ht="15">
      <c r="A17" s="29" t="s">
        <v>2</v>
      </c>
      <c r="B17" s="30" t="s">
        <v>3</v>
      </c>
      <c r="C17" s="31" t="s">
        <v>13</v>
      </c>
      <c r="D17" s="32"/>
      <c r="E17" s="32"/>
    </row>
    <row r="18" spans="1:8" ht="20.25">
      <c r="A18" s="33">
        <v>1</v>
      </c>
      <c r="B18" s="34" t="s">
        <v>16</v>
      </c>
      <c r="C18" s="38"/>
      <c r="D18" s="39"/>
      <c r="E18" s="39"/>
    </row>
    <row r="19" spans="1:8" ht="20.25">
      <c r="A19" s="40">
        <v>2</v>
      </c>
      <c r="B19" s="41" t="s">
        <v>17</v>
      </c>
      <c r="C19" s="42"/>
      <c r="D19" s="39"/>
      <c r="E19" s="39"/>
    </row>
    <row r="20" spans="1:8" ht="20.25">
      <c r="A20" s="40">
        <v>3</v>
      </c>
      <c r="B20" s="41" t="s">
        <v>18</v>
      </c>
      <c r="C20" s="43">
        <f>SUM(C22:C24)</f>
        <v>0</v>
      </c>
      <c r="D20" s="39"/>
      <c r="E20" s="39"/>
    </row>
    <row r="21" spans="1:8">
      <c r="A21" s="26"/>
      <c r="B21" s="27"/>
      <c r="C21" s="27"/>
      <c r="D21" s="27"/>
      <c r="E21" s="27"/>
      <c r="F21" s="26"/>
      <c r="G21" s="27"/>
      <c r="H21" s="27"/>
    </row>
    <row r="22" spans="1:8" ht="20.25">
      <c r="A22" s="26"/>
      <c r="B22" s="44" t="s">
        <v>19</v>
      </c>
      <c r="C22" s="45"/>
      <c r="D22" s="27"/>
      <c r="E22" s="27"/>
      <c r="F22" s="26"/>
      <c r="G22" s="27"/>
      <c r="H22" s="27"/>
    </row>
    <row r="23" spans="1:8" ht="20.25">
      <c r="A23" s="26"/>
      <c r="B23" s="44" t="s">
        <v>20</v>
      </c>
      <c r="C23" s="45"/>
      <c r="D23" s="27"/>
      <c r="E23" s="27"/>
      <c r="F23" s="26"/>
      <c r="G23" s="27"/>
      <c r="H23" s="27"/>
    </row>
    <row r="24" spans="1:8" ht="20.25">
      <c r="A24" s="26"/>
      <c r="B24" s="44" t="s">
        <v>21</v>
      </c>
      <c r="C24" s="45"/>
      <c r="D24" s="27"/>
      <c r="E24" s="27"/>
      <c r="F24" s="26"/>
      <c r="G24" s="27"/>
      <c r="H24" s="27"/>
    </row>
    <row r="25" spans="1:8">
      <c r="A25" s="26"/>
      <c r="B25" s="27"/>
      <c r="C25" s="27"/>
      <c r="D25" s="27"/>
      <c r="E25" s="27"/>
      <c r="F25" s="26"/>
      <c r="G25" s="27"/>
      <c r="H25" s="27"/>
    </row>
    <row r="26" spans="1:8">
      <c r="A26" s="26"/>
      <c r="B26" s="27"/>
      <c r="C26" s="27"/>
      <c r="D26" s="27"/>
      <c r="E26" s="27"/>
      <c r="F26" s="26"/>
      <c r="G26" s="27"/>
      <c r="H26" s="27"/>
    </row>
    <row r="27" spans="1:8">
      <c r="A27" s="26"/>
      <c r="B27" s="27"/>
      <c r="C27" s="27"/>
      <c r="D27" s="27"/>
      <c r="E27" s="27"/>
      <c r="F27" s="26"/>
      <c r="G27" s="27"/>
      <c r="H27" s="27"/>
    </row>
    <row r="28" spans="1:8" ht="15">
      <c r="A28" s="26"/>
      <c r="B28" s="27"/>
      <c r="C28" s="27"/>
      <c r="D28" s="27"/>
      <c r="E28" s="27"/>
      <c r="F28" s="26"/>
      <c r="G28" s="7" t="s">
        <v>8</v>
      </c>
      <c r="H28" s="8" t="s">
        <v>9</v>
      </c>
    </row>
    <row r="29" spans="1:8" ht="18">
      <c r="A29" s="294" t="s">
        <v>22</v>
      </c>
      <c r="B29" s="294"/>
      <c r="C29" s="294"/>
      <c r="D29" s="46"/>
      <c r="E29" s="46"/>
      <c r="F29" s="47" t="str">
        <f>F10</f>
        <v>-</v>
      </c>
      <c r="G29" s="48">
        <f>G10</f>
        <v>2048.1699818181819</v>
      </c>
      <c r="H29" s="48">
        <f>H10</f>
        <v>24578.039781818181</v>
      </c>
    </row>
    <row r="30" spans="1:8">
      <c r="A30" s="26"/>
      <c r="B30" s="27"/>
      <c r="C30" s="27"/>
      <c r="D30" s="27"/>
      <c r="E30" s="27"/>
      <c r="F30" s="26"/>
      <c r="G30" s="27"/>
      <c r="H30" s="27"/>
    </row>
    <row r="31" spans="1:8">
      <c r="A31" s="26"/>
      <c r="B31" s="27"/>
      <c r="C31" s="27"/>
      <c r="D31" s="27"/>
      <c r="E31" s="27"/>
      <c r="F31" s="26"/>
      <c r="G31" s="27"/>
      <c r="H31" s="27"/>
    </row>
    <row r="32" spans="1:8" ht="91.5" customHeight="1">
      <c r="A32" s="295" t="s">
        <v>23</v>
      </c>
      <c r="B32" s="295"/>
      <c r="C32" s="295"/>
      <c r="D32" s="295"/>
      <c r="E32" s="295"/>
      <c r="F32" s="295"/>
      <c r="G32" s="295"/>
      <c r="H32" s="295"/>
    </row>
    <row r="33" spans="1:8">
      <c r="A33" s="26"/>
      <c r="B33" s="27"/>
      <c r="C33" s="27"/>
      <c r="D33" s="27"/>
      <c r="E33" s="27"/>
      <c r="F33" s="26"/>
      <c r="G33" s="27"/>
      <c r="H33" s="27"/>
    </row>
    <row r="34" spans="1:8">
      <c r="A34" s="49"/>
      <c r="B34" s="50"/>
      <c r="C34" s="50"/>
      <c r="D34" s="50"/>
      <c r="E34" s="50"/>
      <c r="F34" s="49"/>
      <c r="G34" s="50"/>
      <c r="H34" s="50"/>
    </row>
    <row r="35" spans="1:8" hidden="1">
      <c r="A35" s="26"/>
      <c r="B35" s="27"/>
      <c r="C35" s="27"/>
      <c r="D35" s="27"/>
      <c r="E35" s="27"/>
      <c r="F35" s="26"/>
      <c r="G35" s="27"/>
      <c r="H35" s="27"/>
    </row>
    <row r="36" spans="1:8" hidden="1">
      <c r="A36" s="26"/>
      <c r="B36" s="27"/>
      <c r="C36" s="27"/>
      <c r="D36" s="27"/>
      <c r="E36" s="27"/>
      <c r="F36" s="26"/>
      <c r="G36" s="27"/>
      <c r="H36" s="27"/>
    </row>
    <row r="37" spans="1:8" ht="15.75" hidden="1">
      <c r="A37" s="289" t="s">
        <v>24</v>
      </c>
      <c r="B37" s="289"/>
      <c r="C37" s="289"/>
      <c r="D37" s="289"/>
      <c r="E37" s="289"/>
      <c r="F37" s="289"/>
      <c r="G37" s="289"/>
      <c r="H37" s="51"/>
    </row>
    <row r="38" spans="1:8" ht="15" hidden="1">
      <c r="A38" s="29" t="s">
        <v>2</v>
      </c>
      <c r="B38" s="30" t="s">
        <v>3</v>
      </c>
      <c r="C38" s="30" t="s">
        <v>13</v>
      </c>
      <c r="D38" s="52"/>
      <c r="E38" s="52"/>
      <c r="F38" s="53" t="s">
        <v>8</v>
      </c>
      <c r="G38" s="53" t="s">
        <v>9</v>
      </c>
    </row>
    <row r="39" spans="1:8" ht="19.5" hidden="1">
      <c r="A39" s="54">
        <v>1</v>
      </c>
      <c r="B39" s="55" t="s">
        <v>25</v>
      </c>
      <c r="C39" s="56">
        <f>C18</f>
        <v>0</v>
      </c>
      <c r="D39" s="57"/>
      <c r="E39" s="57"/>
      <c r="F39" s="58" t="e">
        <f>#REF!+'AUX DE SERVIÇOS GERAIS'!#REF!+#REF!+#REF!+#REF!+#REF!+#REF!+#REF!+#REF!</f>
        <v>#REF!</v>
      </c>
      <c r="G39" s="58" t="e">
        <f>F39*12</f>
        <v>#REF!</v>
      </c>
    </row>
    <row r="40" spans="1:8" ht="19.5" hidden="1">
      <c r="A40" s="54">
        <v>2</v>
      </c>
      <c r="B40" s="55" t="s">
        <v>26</v>
      </c>
      <c r="C40" s="56">
        <f>C19</f>
        <v>0</v>
      </c>
      <c r="D40" s="57"/>
      <c r="E40" s="57"/>
      <c r="F40" s="58" t="e">
        <f>#REF!+'AUX DE SERVIÇOS GERAIS'!#REF!+#REF!+#REF!+#REF!+#REF!+#REF!+#REF!+#REF!</f>
        <v>#REF!</v>
      </c>
      <c r="G40" s="58" t="e">
        <f>F40*12</f>
        <v>#REF!</v>
      </c>
    </row>
    <row r="41" spans="1:8" ht="19.5" hidden="1">
      <c r="A41" s="59"/>
      <c r="B41" s="60"/>
      <c r="C41" s="61"/>
      <c r="D41" s="61"/>
      <c r="E41" s="61"/>
      <c r="F41" s="62"/>
      <c r="G41" s="63"/>
    </row>
    <row r="42" spans="1:8" ht="19.5" hidden="1">
      <c r="A42" s="291" t="s">
        <v>27</v>
      </c>
      <c r="B42" s="291"/>
      <c r="C42" s="64">
        <f>C39+C40</f>
        <v>0</v>
      </c>
      <c r="D42" s="64"/>
      <c r="E42" s="64"/>
      <c r="F42" s="65" t="e">
        <f>F39+F40</f>
        <v>#REF!</v>
      </c>
      <c r="G42" s="66" t="e">
        <f>G39+G40</f>
        <v>#REF!</v>
      </c>
    </row>
  </sheetData>
  <sheetProtection selectLockedCells="1" selectUnlockedCells="1"/>
  <mergeCells count="9">
    <mergeCell ref="A2:H2"/>
    <mergeCell ref="A6:H6"/>
    <mergeCell ref="A42:B42"/>
    <mergeCell ref="A10:B10"/>
    <mergeCell ref="A12:C12"/>
    <mergeCell ref="A16:C16"/>
    <mergeCell ref="A29:C29"/>
    <mergeCell ref="A32:H32"/>
    <mergeCell ref="A37:G37"/>
  </mergeCells>
  <dataValidations count="3">
    <dataValidation type="decimal" operator="greaterThan" allowBlank="1" showErrorMessage="1" errorTitle="EM DESACORDO" error="Edital  Item 10.3, subitem &quot;A&quot;:&#10;a) para o RAT Ajustado (B1) será admitida alíquota com, no máximo, 04 (quatro) casas decimais;" sqref="C14">
      <formula1>0.00009</formula1>
      <formula2>0</formula2>
    </dataValidation>
    <dataValidation type="decimal" operator="greaterThan" allowBlank="1" showErrorMessage="1" sqref="C19">
      <formula1>0.09</formula1>
      <formula2>0</formula2>
    </dataValidation>
    <dataValidation operator="greaterThan" allowBlank="1" showErrorMessage="1" sqref="C18">
      <formula1>0</formula1>
      <formula2>0</formula2>
    </dataValidation>
  </dataValidations>
  <pageMargins left="0.39374999999999999" right="0.39374999999999999" top="1.0631944444444446" bottom="1.0631944444444446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06"/>
  <sheetViews>
    <sheetView showGridLines="0" tabSelected="1" topLeftCell="A105" zoomScale="85" zoomScaleNormal="85" zoomScaleSheetLayoutView="115" workbookViewId="0">
      <selection activeCell="C106" sqref="C106"/>
    </sheetView>
  </sheetViews>
  <sheetFormatPr defaultColWidth="9.140625" defaultRowHeight="13.5"/>
  <cols>
    <col min="1" max="1" width="69.85546875" style="67" customWidth="1"/>
    <col min="2" max="2" width="14.28515625" style="68" customWidth="1"/>
    <col min="3" max="3" width="49.28515625" style="69" customWidth="1"/>
    <col min="4" max="4" width="12.85546875" style="67" customWidth="1"/>
    <col min="5" max="5" width="15.28515625" style="67" customWidth="1"/>
    <col min="6" max="7" width="15.42578125" style="67" customWidth="1"/>
    <col min="8" max="8" width="9.140625" style="67" customWidth="1"/>
    <col min="9" max="9" width="10.5703125" style="67" customWidth="1"/>
    <col min="10" max="16384" width="9.140625" style="67"/>
  </cols>
  <sheetData>
    <row r="1" spans="1:3" ht="138.75" customHeight="1"/>
    <row r="2" spans="1:3" ht="16.5" customHeight="1">
      <c r="A2" s="288" t="s">
        <v>218</v>
      </c>
      <c r="B2" s="70"/>
      <c r="C2" s="70"/>
    </row>
    <row r="3" spans="1:3" ht="17.25" customHeight="1">
      <c r="A3" s="299" t="s">
        <v>28</v>
      </c>
      <c r="B3" s="299"/>
      <c r="C3" s="299"/>
    </row>
    <row r="4" spans="1:3" ht="12.6" customHeight="1">
      <c r="A4" s="71"/>
      <c r="B4" s="71"/>
      <c r="C4" s="71"/>
    </row>
    <row r="5" spans="1:3" ht="10.35" customHeight="1">
      <c r="A5" s="72"/>
      <c r="B5" s="73"/>
      <c r="C5" s="74"/>
    </row>
    <row r="6" spans="1:3">
      <c r="A6" s="75" t="s">
        <v>29</v>
      </c>
      <c r="B6" s="76" t="s">
        <v>30</v>
      </c>
      <c r="C6" s="76" t="s">
        <v>31</v>
      </c>
    </row>
    <row r="7" spans="1:3" s="80" customFormat="1">
      <c r="A7" s="77" t="s">
        <v>32</v>
      </c>
      <c r="B7" s="78"/>
      <c r="C7" s="79"/>
    </row>
    <row r="8" spans="1:3" ht="15.75">
      <c r="A8" s="81" t="s">
        <v>33</v>
      </c>
      <c r="B8" s="173">
        <v>0.125</v>
      </c>
      <c r="C8" s="83" t="s">
        <v>216</v>
      </c>
    </row>
    <row r="9" spans="1:3" ht="15.75" customHeight="1">
      <c r="A9" s="84" t="s">
        <v>34</v>
      </c>
      <c r="B9" s="82" t="s">
        <v>11</v>
      </c>
      <c r="C9" s="85" t="s">
        <v>217</v>
      </c>
    </row>
    <row r="10" spans="1:3" ht="15.75">
      <c r="A10" s="81" t="s">
        <v>35</v>
      </c>
      <c r="B10" s="86">
        <v>75</v>
      </c>
      <c r="C10" s="83" t="s">
        <v>215</v>
      </c>
    </row>
    <row r="11" spans="1:3" ht="15.75">
      <c r="A11" s="81" t="s">
        <v>36</v>
      </c>
      <c r="B11" s="86">
        <v>1</v>
      </c>
      <c r="C11" s="87" t="s">
        <v>119</v>
      </c>
    </row>
    <row r="12" spans="1:3" ht="15.75">
      <c r="A12" s="81" t="s">
        <v>37</v>
      </c>
      <c r="B12" s="86">
        <v>1</v>
      </c>
      <c r="C12" s="87" t="s">
        <v>119</v>
      </c>
    </row>
    <row r="13" spans="1:3" ht="11.1" customHeight="1">
      <c r="A13" s="300"/>
      <c r="B13" s="300"/>
      <c r="C13" s="300"/>
    </row>
    <row r="14" spans="1:3">
      <c r="A14" s="88" t="s">
        <v>38</v>
      </c>
      <c r="B14" s="89"/>
      <c r="C14" s="90"/>
    </row>
    <row r="15" spans="1:3" s="94" customFormat="1" ht="15">
      <c r="A15" s="91" t="s">
        <v>219</v>
      </c>
      <c r="B15" s="92"/>
      <c r="C15" s="93">
        <v>1690</v>
      </c>
    </row>
    <row r="16" spans="1:3" s="94" customFormat="1" ht="15" customHeight="1">
      <c r="A16" s="91" t="s">
        <v>39</v>
      </c>
      <c r="B16" s="95"/>
      <c r="C16" s="174" t="s">
        <v>120</v>
      </c>
    </row>
    <row r="17" spans="1:3">
      <c r="A17" s="91" t="s">
        <v>40</v>
      </c>
      <c r="B17" s="96"/>
      <c r="C17" s="79" t="s">
        <v>41</v>
      </c>
    </row>
    <row r="18" spans="1:3">
      <c r="A18" s="91" t="s">
        <v>42</v>
      </c>
      <c r="B18" s="96"/>
      <c r="C18" s="97">
        <v>44562</v>
      </c>
    </row>
    <row r="19" spans="1:3">
      <c r="A19" s="91" t="s">
        <v>43</v>
      </c>
      <c r="B19" s="98"/>
      <c r="C19" s="99" t="s">
        <v>44</v>
      </c>
    </row>
    <row r="20" spans="1:3" ht="10.35" customHeight="1">
      <c r="A20" s="81"/>
      <c r="B20" s="100"/>
      <c r="C20" s="79"/>
    </row>
    <row r="21" spans="1:3">
      <c r="A21" s="101" t="s">
        <v>45</v>
      </c>
      <c r="B21" s="102" t="s">
        <v>46</v>
      </c>
      <c r="C21" s="103" t="s">
        <v>114</v>
      </c>
    </row>
    <row r="22" spans="1:3">
      <c r="A22" s="104" t="s">
        <v>47</v>
      </c>
      <c r="B22" s="105"/>
      <c r="C22" s="106"/>
    </row>
    <row r="23" spans="1:3">
      <c r="A23" s="107" t="s">
        <v>48</v>
      </c>
      <c r="B23" s="108">
        <f>B10</f>
        <v>75</v>
      </c>
      <c r="C23" s="106">
        <f>C15/220*B23</f>
        <v>576.13636363636363</v>
      </c>
    </row>
    <row r="24" spans="1:3">
      <c r="A24" s="107" t="s">
        <v>49</v>
      </c>
      <c r="B24" s="108">
        <v>20</v>
      </c>
      <c r="C24" s="106">
        <f>C15*B24%</f>
        <v>338</v>
      </c>
    </row>
    <row r="25" spans="1:3">
      <c r="A25" s="107" t="s">
        <v>50</v>
      </c>
      <c r="B25" s="108">
        <v>0</v>
      </c>
      <c r="C25" s="106">
        <f>C23*B25%</f>
        <v>0</v>
      </c>
    </row>
    <row r="26" spans="1:3">
      <c r="A26" s="107" t="s">
        <v>51</v>
      </c>
      <c r="B26" s="108">
        <v>0</v>
      </c>
      <c r="C26" s="106">
        <f>(((C23+C24+C25)/B23)*0.2)*B26</f>
        <v>0</v>
      </c>
    </row>
    <row r="27" spans="1:3">
      <c r="A27" s="109" t="s">
        <v>115</v>
      </c>
      <c r="B27" s="108">
        <v>0</v>
      </c>
      <c r="C27" s="106">
        <f>((((C23+C24+C25)/B23)*1.5)*B27)+((B27/30*4)*(C23+C24+C25)/B23)*1.5</f>
        <v>0</v>
      </c>
    </row>
    <row r="28" spans="1:3">
      <c r="A28" s="109" t="s">
        <v>116</v>
      </c>
      <c r="B28" s="108">
        <v>0</v>
      </c>
      <c r="C28" s="106">
        <f>(((C23+C24+C25)/B23)*2)*B28+((B28/30*4)*(C23+C24+C25)/B23)*2</f>
        <v>0</v>
      </c>
    </row>
    <row r="29" spans="1:3">
      <c r="A29" s="109" t="s">
        <v>52</v>
      </c>
      <c r="B29" s="108">
        <v>0</v>
      </c>
      <c r="C29" s="106">
        <f>(((C23+C24+C25)/B23)*1.5)*B29+((B29/30*4)*(C23+C24+C25)/B23)*1.5</f>
        <v>0</v>
      </c>
    </row>
    <row r="30" spans="1:3" s="113" customFormat="1">
      <c r="A30" s="110" t="s">
        <v>53</v>
      </c>
      <c r="B30" s="111"/>
      <c r="C30" s="112">
        <f>SUM(C23:C29)</f>
        <v>914.13636363636363</v>
      </c>
    </row>
    <row r="31" spans="1:3" ht="11.1" customHeight="1">
      <c r="A31" s="114"/>
      <c r="B31" s="115"/>
      <c r="C31" s="106"/>
    </row>
    <row r="32" spans="1:3">
      <c r="A32" s="104" t="s">
        <v>54</v>
      </c>
      <c r="B32" s="105"/>
      <c r="C32" s="106"/>
    </row>
    <row r="33" spans="1:3">
      <c r="A33" s="107" t="s">
        <v>55</v>
      </c>
      <c r="B33" s="105"/>
      <c r="C33" s="116"/>
    </row>
    <row r="34" spans="1:3">
      <c r="A34" s="91" t="s">
        <v>56</v>
      </c>
      <c r="B34" s="115">
        <v>0.2</v>
      </c>
      <c r="C34" s="117">
        <f t="shared" ref="C34:C41" si="0">ROUND(C$30*B34,2)</f>
        <v>182.83</v>
      </c>
    </row>
    <row r="35" spans="1:3">
      <c r="A35" s="91" t="s">
        <v>57</v>
      </c>
      <c r="B35" s="115">
        <v>1.4999999999999999E-2</v>
      </c>
      <c r="C35" s="117">
        <f t="shared" si="0"/>
        <v>13.71</v>
      </c>
    </row>
    <row r="36" spans="1:3">
      <c r="A36" s="91" t="s">
        <v>58</v>
      </c>
      <c r="B36" s="115">
        <v>0.01</v>
      </c>
      <c r="C36" s="117">
        <f t="shared" si="0"/>
        <v>9.14</v>
      </c>
    </row>
    <row r="37" spans="1:3">
      <c r="A37" s="91" t="s">
        <v>59</v>
      </c>
      <c r="B37" s="115">
        <v>2E-3</v>
      </c>
      <c r="C37" s="117">
        <f t="shared" si="0"/>
        <v>1.83</v>
      </c>
    </row>
    <row r="38" spans="1:3">
      <c r="A38" s="91" t="s">
        <v>60</v>
      </c>
      <c r="B38" s="115">
        <v>2.5000000000000001E-2</v>
      </c>
      <c r="C38" s="117">
        <f t="shared" si="0"/>
        <v>22.85</v>
      </c>
    </row>
    <row r="39" spans="1:3">
      <c r="A39" s="91" t="s">
        <v>61</v>
      </c>
      <c r="B39" s="115">
        <v>0.08</v>
      </c>
      <c r="C39" s="117">
        <f t="shared" si="0"/>
        <v>73.13</v>
      </c>
    </row>
    <row r="40" spans="1:3">
      <c r="A40" s="91" t="s">
        <v>62</v>
      </c>
      <c r="B40" s="115">
        <f>'RESUMO FINAL'!C14/100</f>
        <v>0</v>
      </c>
      <c r="C40" s="117">
        <f t="shared" si="0"/>
        <v>0</v>
      </c>
    </row>
    <row r="41" spans="1:3">
      <c r="A41" s="118" t="s">
        <v>63</v>
      </c>
      <c r="B41" s="119">
        <v>6.0000000000000001E-3</v>
      </c>
      <c r="C41" s="117">
        <f t="shared" si="0"/>
        <v>5.48</v>
      </c>
    </row>
    <row r="42" spans="1:3" s="113" customFormat="1">
      <c r="A42" s="114" t="s">
        <v>64</v>
      </c>
      <c r="B42" s="120">
        <f>SUM(B34:B41)</f>
        <v>0.33800000000000008</v>
      </c>
      <c r="C42" s="121">
        <f>TRUNC(SUM(C34:C41),2)</f>
        <v>308.97000000000003</v>
      </c>
    </row>
    <row r="43" spans="1:3" ht="10.35" customHeight="1">
      <c r="A43" s="114"/>
      <c r="B43" s="120"/>
      <c r="C43" s="121"/>
    </row>
    <row r="44" spans="1:3">
      <c r="A44" s="104" t="s">
        <v>65</v>
      </c>
      <c r="B44" s="120"/>
      <c r="C44" s="121"/>
    </row>
    <row r="45" spans="1:3">
      <c r="A45" s="107" t="s">
        <v>55</v>
      </c>
      <c r="B45" s="120"/>
      <c r="C45" s="121"/>
    </row>
    <row r="46" spans="1:3">
      <c r="A46" s="114" t="s">
        <v>66</v>
      </c>
      <c r="B46" s="105"/>
      <c r="C46" s="106"/>
    </row>
    <row r="47" spans="1:3">
      <c r="A47" s="122" t="s">
        <v>67</v>
      </c>
      <c r="B47" s="123">
        <v>8.3299999999999999E-2</v>
      </c>
      <c r="C47" s="124">
        <f t="shared" ref="C47:C53" si="1">ROUND(C$30*B47,2)</f>
        <v>76.150000000000006</v>
      </c>
    </row>
    <row r="48" spans="1:3">
      <c r="A48" s="122" t="s">
        <v>68</v>
      </c>
      <c r="B48" s="123">
        <v>8.3299999999999999E-2</v>
      </c>
      <c r="C48" s="124">
        <f t="shared" si="1"/>
        <v>76.150000000000006</v>
      </c>
    </row>
    <row r="49" spans="1:6">
      <c r="A49" s="91" t="s">
        <v>69</v>
      </c>
      <c r="B49" s="115">
        <v>2.7799999999999998E-2</v>
      </c>
      <c r="C49" s="124">
        <f t="shared" si="1"/>
        <v>25.41</v>
      </c>
    </row>
    <row r="50" spans="1:6">
      <c r="A50" s="91" t="s">
        <v>70</v>
      </c>
      <c r="B50" s="115">
        <v>1.66E-2</v>
      </c>
      <c r="C50" s="124">
        <f t="shared" si="1"/>
        <v>15.17</v>
      </c>
    </row>
    <row r="51" spans="1:6">
      <c r="A51" s="125" t="s">
        <v>71</v>
      </c>
      <c r="B51" s="126">
        <v>1E-3</v>
      </c>
      <c r="C51" s="124">
        <f t="shared" si="1"/>
        <v>0.91</v>
      </c>
    </row>
    <row r="52" spans="1:6">
      <c r="A52" s="91" t="s">
        <v>72</v>
      </c>
      <c r="B52" s="115">
        <v>2.8E-3</v>
      </c>
      <c r="C52" s="124">
        <f t="shared" si="1"/>
        <v>2.56</v>
      </c>
    </row>
    <row r="53" spans="1:6">
      <c r="A53" s="118" t="s">
        <v>73</v>
      </c>
      <c r="B53" s="119">
        <v>2.9999999999999997E-4</v>
      </c>
      <c r="C53" s="124">
        <f t="shared" si="1"/>
        <v>0.27</v>
      </c>
    </row>
    <row r="54" spans="1:6" s="113" customFormat="1">
      <c r="A54" s="114" t="s">
        <v>74</v>
      </c>
      <c r="B54" s="120">
        <f>SUM(B47:B53)</f>
        <v>0.21509999999999999</v>
      </c>
      <c r="C54" s="127">
        <f>ROUND(SUM(C47:C53),2)</f>
        <v>196.62</v>
      </c>
    </row>
    <row r="55" spans="1:6" ht="10.35" customHeight="1">
      <c r="A55" s="114"/>
      <c r="B55" s="120"/>
      <c r="C55" s="106"/>
    </row>
    <row r="56" spans="1:6">
      <c r="A56" s="114" t="s">
        <v>75</v>
      </c>
      <c r="B56" s="105"/>
      <c r="C56" s="106"/>
    </row>
    <row r="57" spans="1:6">
      <c r="A57" s="122" t="s">
        <v>76</v>
      </c>
      <c r="B57" s="123">
        <v>6.8999999999999999E-3</v>
      </c>
      <c r="C57" s="124">
        <f>ROUND(C$30*B57,2)</f>
        <v>6.31</v>
      </c>
      <c r="D57" s="128"/>
      <c r="E57" s="128"/>
      <c r="F57" s="128"/>
    </row>
    <row r="58" spans="1:6">
      <c r="A58" s="91" t="s">
        <v>77</v>
      </c>
      <c r="B58" s="115">
        <v>8.0000000000000004E-4</v>
      </c>
      <c r="C58" s="124">
        <f>ROUND(C$30*B58,2)</f>
        <v>0.73</v>
      </c>
    </row>
    <row r="59" spans="1:6">
      <c r="A59" s="91" t="s">
        <v>78</v>
      </c>
      <c r="B59" s="115">
        <v>3.2000000000000001E-2</v>
      </c>
      <c r="C59" s="124">
        <f>ROUND(C$30*B59,2)</f>
        <v>29.25</v>
      </c>
    </row>
    <row r="60" spans="1:6" s="113" customFormat="1">
      <c r="A60" s="110" t="s">
        <v>79</v>
      </c>
      <c r="B60" s="111">
        <f>SUM(B57:B59)</f>
        <v>3.9699999999999999E-2</v>
      </c>
      <c r="C60" s="112">
        <f>ROUND(SUM(C57:C59),2)</f>
        <v>36.29</v>
      </c>
    </row>
    <row r="61" spans="1:6" ht="11.1" customHeight="1">
      <c r="A61" s="110"/>
      <c r="B61" s="111"/>
      <c r="C61" s="129"/>
    </row>
    <row r="62" spans="1:6">
      <c r="A62" s="114" t="s">
        <v>80</v>
      </c>
      <c r="B62" s="115"/>
      <c r="C62" s="106"/>
    </row>
    <row r="63" spans="1:6">
      <c r="A63" s="130" t="s">
        <v>81</v>
      </c>
      <c r="B63" s="126">
        <f>(C30*B54*B42/100)/C30*100</f>
        <v>7.2703799999999999E-2</v>
      </c>
      <c r="C63" s="131">
        <f>ROUND(C30*B63,2)</f>
        <v>66.459999999999994</v>
      </c>
    </row>
    <row r="64" spans="1:6">
      <c r="A64" s="130" t="s">
        <v>82</v>
      </c>
      <c r="B64" s="126">
        <v>1E-4</v>
      </c>
      <c r="C64" s="131">
        <f>ROUND(C30*B64,2)/5</f>
        <v>1.7999999999999999E-2</v>
      </c>
    </row>
    <row r="65" spans="1:3" ht="22.5">
      <c r="A65" s="130" t="s">
        <v>83</v>
      </c>
      <c r="B65" s="126">
        <v>1E-4</v>
      </c>
      <c r="C65" s="131">
        <f>ROUND(C30*B65,2)/5</f>
        <v>1.7999999999999999E-2</v>
      </c>
    </row>
    <row r="66" spans="1:3" s="134" customFormat="1">
      <c r="A66" s="132" t="s">
        <v>84</v>
      </c>
      <c r="B66" s="133">
        <f>SUM(B63:B65)</f>
        <v>7.2903800000000005E-2</v>
      </c>
      <c r="C66" s="127">
        <f>ROUND(C$30*B66,2)</f>
        <v>66.64</v>
      </c>
    </row>
    <row r="67" spans="1:3" ht="10.35" customHeight="1">
      <c r="A67" s="132"/>
      <c r="B67" s="133"/>
      <c r="C67" s="117"/>
    </row>
    <row r="68" spans="1:3" s="113" customFormat="1">
      <c r="A68" s="114" t="s">
        <v>85</v>
      </c>
      <c r="B68" s="120">
        <f>B66+B60+B54</f>
        <v>0.32770379999999999</v>
      </c>
      <c r="C68" s="127">
        <f>C66+C60+C54</f>
        <v>299.55</v>
      </c>
    </row>
    <row r="69" spans="1:3" ht="11.85" customHeight="1">
      <c r="A69" s="135"/>
      <c r="B69" s="136"/>
      <c r="C69" s="137"/>
    </row>
    <row r="70" spans="1:3" s="113" customFormat="1">
      <c r="A70" s="135" t="s">
        <v>86</v>
      </c>
      <c r="B70" s="138" t="s">
        <v>11</v>
      </c>
      <c r="C70" s="139">
        <f>C30+C68+C42</f>
        <v>1522.6563636363637</v>
      </c>
    </row>
    <row r="71" spans="1:3" ht="9.75" customHeight="1">
      <c r="A71" s="301"/>
      <c r="B71" s="301"/>
      <c r="C71" s="301"/>
    </row>
    <row r="72" spans="1:3">
      <c r="A72" s="75" t="s">
        <v>87</v>
      </c>
      <c r="B72" s="102" t="str">
        <f>B21</f>
        <v>Vlr / % / Hs</v>
      </c>
      <c r="C72" s="103" t="str">
        <f>C21</f>
        <v>POR POSTO</v>
      </c>
    </row>
    <row r="73" spans="1:3">
      <c r="A73" s="125" t="s">
        <v>117</v>
      </c>
      <c r="B73" s="140">
        <v>4.75</v>
      </c>
      <c r="C73" s="106">
        <f>(B73*42)</f>
        <v>199.5</v>
      </c>
    </row>
    <row r="74" spans="1:3">
      <c r="A74" s="107" t="s">
        <v>88</v>
      </c>
      <c r="B74" s="126">
        <v>0.06</v>
      </c>
      <c r="C74" s="106">
        <f>-(B74*C23)</f>
        <v>-34.568181818181813</v>
      </c>
    </row>
    <row r="75" spans="1:3">
      <c r="A75" s="91" t="s">
        <v>118</v>
      </c>
      <c r="B75" s="140">
        <v>20.18</v>
      </c>
      <c r="C75" s="106">
        <f>(B75*21)</f>
        <v>423.78</v>
      </c>
    </row>
    <row r="76" spans="1:3">
      <c r="A76" s="91" t="s">
        <v>89</v>
      </c>
      <c r="B76" s="126">
        <v>0.19</v>
      </c>
      <c r="C76" s="106">
        <f>-B76*C75</f>
        <v>-80.518199999999993</v>
      </c>
    </row>
    <row r="77" spans="1:3" s="113" customFormat="1">
      <c r="A77" s="114" t="s">
        <v>90</v>
      </c>
      <c r="B77" s="141" t="s">
        <v>11</v>
      </c>
      <c r="C77" s="127">
        <f>SUM(C73:C76)</f>
        <v>508.19361818181824</v>
      </c>
    </row>
    <row r="78" spans="1:3" ht="11.1" customHeight="1">
      <c r="A78" s="301"/>
      <c r="B78" s="301"/>
      <c r="C78" s="301"/>
    </row>
    <row r="79" spans="1:3">
      <c r="A79" s="75" t="s">
        <v>91</v>
      </c>
      <c r="B79" s="102" t="str">
        <f>B72</f>
        <v>Vlr / % / Hs</v>
      </c>
      <c r="C79" s="103" t="str">
        <f>C21</f>
        <v>POR POSTO</v>
      </c>
    </row>
    <row r="80" spans="1:3" s="143" customFormat="1">
      <c r="A80" s="125" t="s">
        <v>92</v>
      </c>
      <c r="B80" s="142" t="s">
        <v>11</v>
      </c>
      <c r="C80" s="106">
        <v>0</v>
      </c>
    </row>
    <row r="81" spans="1:7">
      <c r="A81" s="125" t="s">
        <v>93</v>
      </c>
      <c r="B81" s="142" t="s">
        <v>11</v>
      </c>
      <c r="C81" s="106">
        <v>0</v>
      </c>
    </row>
    <row r="82" spans="1:7">
      <c r="A82" s="107" t="s">
        <v>94</v>
      </c>
      <c r="B82" s="115" t="s">
        <v>11</v>
      </c>
      <c r="C82" s="106">
        <v>0</v>
      </c>
    </row>
    <row r="83" spans="1:7">
      <c r="A83" s="91" t="s">
        <v>95</v>
      </c>
      <c r="B83" s="115" t="s">
        <v>11</v>
      </c>
      <c r="C83" s="106">
        <v>0</v>
      </c>
    </row>
    <row r="84" spans="1:7">
      <c r="A84" s="109" t="s">
        <v>96</v>
      </c>
      <c r="B84" s="119" t="s">
        <v>11</v>
      </c>
      <c r="C84" s="129">
        <v>17.32</v>
      </c>
    </row>
    <row r="85" spans="1:7" s="113" customFormat="1">
      <c r="A85" s="114" t="s">
        <v>97</v>
      </c>
      <c r="B85" s="141"/>
      <c r="C85" s="127">
        <f>SUM(C80:C84)</f>
        <v>17.32</v>
      </c>
    </row>
    <row r="86" spans="1:7" ht="11.1" customHeight="1">
      <c r="A86" s="302"/>
      <c r="B86" s="302"/>
      <c r="C86" s="302"/>
    </row>
    <row r="87" spans="1:7">
      <c r="A87" s="144" t="s">
        <v>98</v>
      </c>
      <c r="B87" s="102" t="s">
        <v>13</v>
      </c>
      <c r="C87" s="103" t="str">
        <f>C79</f>
        <v>POR POSTO</v>
      </c>
    </row>
    <row r="88" spans="1:7">
      <c r="A88" s="91" t="s">
        <v>99</v>
      </c>
      <c r="B88" s="145">
        <f>'RESUMO FINAL'!$C$18</f>
        <v>0</v>
      </c>
      <c r="C88" s="146">
        <f>ROUND(($C$70+$C$85+C77)*$B$88%,2)</f>
        <v>0</v>
      </c>
    </row>
    <row r="89" spans="1:7">
      <c r="A89" s="91" t="s">
        <v>100</v>
      </c>
      <c r="B89" s="147">
        <f>'RESUMO FINAL'!$C$19</f>
        <v>0</v>
      </c>
      <c r="C89" s="148">
        <f>ROUND(($C$70+$C$85+C77)*$B$89%,2)</f>
        <v>0</v>
      </c>
    </row>
    <row r="90" spans="1:7" s="113" customFormat="1">
      <c r="A90" s="114" t="s">
        <v>101</v>
      </c>
      <c r="B90" s="149"/>
      <c r="C90" s="127">
        <f>ROUND(SUM(C88:C89),2)</f>
        <v>0</v>
      </c>
    </row>
    <row r="91" spans="1:7" ht="11.1" customHeight="1">
      <c r="A91" s="150"/>
      <c r="B91" s="303"/>
      <c r="C91" s="303"/>
    </row>
    <row r="92" spans="1:7">
      <c r="A92" s="151" t="s">
        <v>102</v>
      </c>
      <c r="B92" s="102" t="s">
        <v>13</v>
      </c>
      <c r="C92" s="103" t="str">
        <f>C87</f>
        <v>POR POSTO</v>
      </c>
    </row>
    <row r="93" spans="1:7">
      <c r="A93" s="91" t="s">
        <v>103</v>
      </c>
      <c r="B93" s="123">
        <f>'RESUMO FINAL'!C20/100</f>
        <v>0</v>
      </c>
      <c r="C93" s="152">
        <f>SUM($C$103)*B93</f>
        <v>0</v>
      </c>
    </row>
    <row r="94" spans="1:7" s="113" customFormat="1" ht="16.5" customHeight="1">
      <c r="A94" s="114" t="s">
        <v>104</v>
      </c>
      <c r="B94" s="136">
        <f>SUM(B93:B93)</f>
        <v>0</v>
      </c>
      <c r="C94" s="153">
        <f>SUM(C92:C93)</f>
        <v>0</v>
      </c>
      <c r="F94" s="67"/>
    </row>
    <row r="95" spans="1:7" ht="11.1" customHeight="1">
      <c r="A95" s="296"/>
      <c r="B95" s="296"/>
      <c r="C95" s="296"/>
      <c r="E95" s="154"/>
      <c r="G95" s="155"/>
    </row>
    <row r="96" spans="1:7">
      <c r="A96" s="156" t="s">
        <v>105</v>
      </c>
      <c r="B96" s="102" t="str">
        <f>B79</f>
        <v>Vlr / % / Hs</v>
      </c>
      <c r="C96" s="103" t="str">
        <f>C92</f>
        <v>POR POSTO</v>
      </c>
      <c r="E96" s="154"/>
      <c r="G96" s="155"/>
    </row>
    <row r="97" spans="1:9" s="160" customFormat="1" ht="15.75">
      <c r="A97" s="157" t="s">
        <v>106</v>
      </c>
      <c r="B97" s="158" t="s">
        <v>11</v>
      </c>
      <c r="C97" s="159">
        <f>C70</f>
        <v>1522.6563636363637</v>
      </c>
      <c r="E97" s="154"/>
      <c r="F97" s="67"/>
      <c r="G97" s="155"/>
    </row>
    <row r="98" spans="1:9" s="160" customFormat="1" ht="15.75" customHeight="1">
      <c r="A98" s="161" t="s">
        <v>107</v>
      </c>
      <c r="B98" s="162" t="s">
        <v>11</v>
      </c>
      <c r="C98" s="159">
        <f>C77</f>
        <v>508.19361818181824</v>
      </c>
      <c r="E98" s="154"/>
      <c r="F98" s="67"/>
      <c r="G98" s="155"/>
    </row>
    <row r="99" spans="1:9" s="160" customFormat="1" ht="15.75" customHeight="1">
      <c r="A99" s="161" t="s">
        <v>108</v>
      </c>
      <c r="B99" s="162" t="s">
        <v>11</v>
      </c>
      <c r="C99" s="159">
        <f>C85</f>
        <v>17.32</v>
      </c>
      <c r="E99" s="154"/>
      <c r="F99" s="67"/>
      <c r="G99" s="155"/>
    </row>
    <row r="100" spans="1:9" s="160" customFormat="1" ht="15.75" customHeight="1">
      <c r="A100" s="161" t="s">
        <v>109</v>
      </c>
      <c r="B100" s="162" t="s">
        <v>11</v>
      </c>
      <c r="C100" s="159">
        <f>C90</f>
        <v>0</v>
      </c>
      <c r="E100" s="154"/>
      <c r="F100" s="67"/>
      <c r="G100" s="155"/>
    </row>
    <row r="101" spans="1:9" s="160" customFormat="1" ht="15.75" customHeight="1">
      <c r="A101" s="161" t="s">
        <v>110</v>
      </c>
      <c r="B101" s="162" t="s">
        <v>11</v>
      </c>
      <c r="C101" s="159">
        <f>C94</f>
        <v>0</v>
      </c>
      <c r="F101" s="67"/>
      <c r="G101" s="155"/>
    </row>
    <row r="102" spans="1:9" s="160" customFormat="1" ht="11.1" customHeight="1">
      <c r="A102" s="297"/>
      <c r="B102" s="297"/>
      <c r="C102" s="297"/>
      <c r="F102" s="67"/>
      <c r="G102" s="155"/>
    </row>
    <row r="103" spans="1:9" s="164" customFormat="1" ht="16.5">
      <c r="A103" s="298" t="s">
        <v>111</v>
      </c>
      <c r="B103" s="298"/>
      <c r="C103" s="163">
        <f>SUM(C97:C100)/((1-(B94/1)))</f>
        <v>2048.1699818181819</v>
      </c>
      <c r="F103" s="67"/>
    </row>
    <row r="104" spans="1:9" ht="11.1" customHeight="1">
      <c r="A104" s="165"/>
      <c r="B104" s="166"/>
      <c r="C104" s="166"/>
      <c r="I104" s="128"/>
    </row>
    <row r="105" spans="1:9" ht="15.75">
      <c r="A105" s="167" t="s">
        <v>112</v>
      </c>
      <c r="B105" s="168"/>
      <c r="C105" s="103" t="str">
        <f>C96</f>
        <v>POR POSTO</v>
      </c>
    </row>
    <row r="106" spans="1:9" s="172" customFormat="1" ht="16.5">
      <c r="A106" s="169" t="s">
        <v>113</v>
      </c>
      <c r="B106" s="170">
        <v>12</v>
      </c>
      <c r="C106" s="171">
        <f>C103*B106</f>
        <v>24578.039781818181</v>
      </c>
    </row>
  </sheetData>
  <sheetProtection selectLockedCells="1" selectUnlockedCells="1"/>
  <mergeCells count="9">
    <mergeCell ref="A95:C95"/>
    <mergeCell ref="A102:C102"/>
    <mergeCell ref="A103:B103"/>
    <mergeCell ref="A3:C3"/>
    <mergeCell ref="A13:C13"/>
    <mergeCell ref="A71:C71"/>
    <mergeCell ref="A78:C78"/>
    <mergeCell ref="A86:C86"/>
    <mergeCell ref="B91:C91"/>
  </mergeCells>
  <printOptions horizontalCentered="1"/>
  <pageMargins left="0.70833333333333337" right="0.39374999999999999" top="0.55069444444444449" bottom="0.39374999999999999" header="0.35416666666666669" footer="0.51180555555555551"/>
  <pageSetup paperSize="9" scale="50" firstPageNumber="0" orientation="portrait" horizontalDpi="300" verticalDpi="300" r:id="rId1"/>
  <headerFooter alignWithMargins="0">
    <oddHeader>&amp;R&amp;P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8"/>
  <sheetViews>
    <sheetView zoomScale="70" zoomScaleNormal="70" workbookViewId="0">
      <selection activeCell="K1" sqref="K1"/>
    </sheetView>
  </sheetViews>
  <sheetFormatPr defaultColWidth="9" defaultRowHeight="12.75"/>
  <cols>
    <col min="1" max="1" width="63.42578125" customWidth="1"/>
    <col min="2" max="2" width="14.7109375" customWidth="1"/>
    <col min="3" max="3" width="50.28515625" customWidth="1"/>
    <col min="4" max="4" width="54.28515625" customWidth="1"/>
  </cols>
  <sheetData>
    <row r="1" spans="1:4" s="175" customFormat="1" ht="171" customHeight="1">
      <c r="B1" s="176"/>
      <c r="C1" s="177"/>
      <c r="D1" s="177"/>
    </row>
    <row r="2" spans="1:4" s="175" customFormat="1" ht="18">
      <c r="A2" s="288" t="s">
        <v>218</v>
      </c>
      <c r="B2" s="178"/>
      <c r="C2" s="178"/>
      <c r="D2" s="178"/>
    </row>
    <row r="3" spans="1:4" s="175" customFormat="1" ht="15.75" customHeight="1">
      <c r="A3" s="317" t="s">
        <v>28</v>
      </c>
      <c r="B3" s="317"/>
      <c r="C3" s="317"/>
      <c r="D3" s="317"/>
    </row>
    <row r="4" spans="1:4" s="175" customFormat="1" ht="15">
      <c r="A4" s="179"/>
      <c r="B4" s="179"/>
      <c r="C4" s="179"/>
      <c r="D4" s="179"/>
    </row>
    <row r="5" spans="1:4" s="175" customFormat="1" ht="14.25">
      <c r="B5" s="180"/>
      <c r="C5" s="177"/>
      <c r="D5" s="177"/>
    </row>
    <row r="6" spans="1:4" s="175" customFormat="1">
      <c r="A6" s="181" t="s">
        <v>29</v>
      </c>
      <c r="B6" s="182" t="s">
        <v>30</v>
      </c>
      <c r="C6" s="318" t="s">
        <v>31</v>
      </c>
      <c r="D6" s="318"/>
    </row>
    <row r="7" spans="1:4" s="185" customFormat="1">
      <c r="A7" s="183" t="s">
        <v>32</v>
      </c>
      <c r="B7" s="184"/>
      <c r="C7" s="307"/>
      <c r="D7" s="307"/>
    </row>
    <row r="8" spans="1:4" s="175" customFormat="1" ht="15">
      <c r="A8" s="186" t="s">
        <v>33</v>
      </c>
      <c r="B8" s="187" t="s">
        <v>121</v>
      </c>
      <c r="C8" s="307" t="s">
        <v>122</v>
      </c>
      <c r="D8" s="307"/>
    </row>
    <row r="9" spans="1:4" s="175" customFormat="1" ht="15" customHeight="1">
      <c r="A9" s="188" t="s">
        <v>34</v>
      </c>
      <c r="B9" s="189"/>
      <c r="C9" s="319" t="s">
        <v>123</v>
      </c>
      <c r="D9" s="319"/>
    </row>
    <row r="10" spans="1:4" s="175" customFormat="1" ht="15">
      <c r="A10" s="186" t="s">
        <v>35</v>
      </c>
      <c r="B10" s="190" t="s">
        <v>124</v>
      </c>
      <c r="C10" s="307" t="s">
        <v>125</v>
      </c>
      <c r="D10" s="307"/>
    </row>
    <row r="11" spans="1:4" s="175" customFormat="1" ht="15">
      <c r="A11" s="186" t="s">
        <v>36</v>
      </c>
      <c r="B11" s="190" t="s">
        <v>121</v>
      </c>
      <c r="C11" s="314" t="s">
        <v>121</v>
      </c>
      <c r="D11" s="314"/>
    </row>
    <row r="12" spans="1:4" s="175" customFormat="1" ht="15">
      <c r="A12" s="186" t="s">
        <v>37</v>
      </c>
      <c r="B12" s="190" t="s">
        <v>121</v>
      </c>
      <c r="C12" s="314" t="s">
        <v>121</v>
      </c>
      <c r="D12" s="314"/>
    </row>
    <row r="13" spans="1:4" s="175" customFormat="1">
      <c r="A13" s="315"/>
      <c r="B13" s="315"/>
      <c r="C13" s="315"/>
      <c r="D13" s="315"/>
    </row>
    <row r="14" spans="1:4" s="175" customFormat="1">
      <c r="A14" s="191" t="s">
        <v>38</v>
      </c>
      <c r="B14" s="192"/>
      <c r="C14" s="193"/>
      <c r="D14" s="194"/>
    </row>
    <row r="15" spans="1:4" s="197" customFormat="1" ht="14.25">
      <c r="A15" s="195" t="s">
        <v>126</v>
      </c>
      <c r="B15" s="196"/>
      <c r="C15" s="316" t="s">
        <v>127</v>
      </c>
      <c r="D15" s="316"/>
    </row>
    <row r="16" spans="1:4" s="197" customFormat="1" ht="14.25" customHeight="1">
      <c r="A16" s="195" t="s">
        <v>39</v>
      </c>
      <c r="B16" s="198"/>
      <c r="C16" s="310" t="s">
        <v>128</v>
      </c>
      <c r="D16" s="310"/>
    </row>
    <row r="17" spans="1:4" s="175" customFormat="1">
      <c r="A17" s="195" t="s">
        <v>40</v>
      </c>
      <c r="B17" s="199"/>
      <c r="C17" s="307" t="s">
        <v>129</v>
      </c>
      <c r="D17" s="307"/>
    </row>
    <row r="18" spans="1:4" s="175" customFormat="1">
      <c r="A18" s="195" t="s">
        <v>42</v>
      </c>
      <c r="B18" s="199"/>
      <c r="C18" s="305" t="s">
        <v>130</v>
      </c>
      <c r="D18" s="305"/>
    </row>
    <row r="19" spans="1:4" s="175" customFormat="1">
      <c r="A19" s="195" t="s">
        <v>43</v>
      </c>
      <c r="B19" s="200"/>
      <c r="C19" s="306" t="s">
        <v>131</v>
      </c>
      <c r="D19" s="306"/>
    </row>
    <row r="20" spans="1:4" s="175" customFormat="1">
      <c r="A20" s="186"/>
      <c r="B20" s="201"/>
      <c r="C20" s="307"/>
      <c r="D20" s="307"/>
    </row>
    <row r="21" spans="1:4" s="175" customFormat="1">
      <c r="A21" s="202" t="s">
        <v>45</v>
      </c>
      <c r="B21" s="203" t="s">
        <v>46</v>
      </c>
      <c r="C21" s="204" t="s">
        <v>132</v>
      </c>
      <c r="D21" s="205" t="s">
        <v>133</v>
      </c>
    </row>
    <row r="22" spans="1:4" s="175" customFormat="1">
      <c r="A22" s="206" t="s">
        <v>47</v>
      </c>
      <c r="B22" s="207"/>
      <c r="C22" s="208"/>
      <c r="D22" s="209"/>
    </row>
    <row r="23" spans="1:4" s="175" customFormat="1">
      <c r="A23" s="210" t="s">
        <v>48</v>
      </c>
      <c r="B23" s="211" t="str">
        <f>B10</f>
        <v>XXX</v>
      </c>
      <c r="C23" s="212" t="s">
        <v>134</v>
      </c>
      <c r="D23" s="213" t="s">
        <v>135</v>
      </c>
    </row>
    <row r="24" spans="1:4" s="175" customFormat="1">
      <c r="A24" s="210" t="s">
        <v>49</v>
      </c>
      <c r="B24" s="211">
        <v>0</v>
      </c>
      <c r="C24" s="212" t="s">
        <v>136</v>
      </c>
      <c r="D24" s="214" t="s">
        <v>137</v>
      </c>
    </row>
    <row r="25" spans="1:4" s="175" customFormat="1">
      <c r="A25" s="210" t="s">
        <v>50</v>
      </c>
      <c r="B25" s="211">
        <v>0</v>
      </c>
      <c r="C25" s="212" t="s">
        <v>138</v>
      </c>
      <c r="D25" s="214" t="s">
        <v>139</v>
      </c>
    </row>
    <row r="26" spans="1:4" s="175" customFormat="1">
      <c r="A26" s="210" t="s">
        <v>140</v>
      </c>
      <c r="B26" s="211">
        <v>0</v>
      </c>
      <c r="C26" s="212" t="s">
        <v>141</v>
      </c>
      <c r="D26" s="214" t="s">
        <v>142</v>
      </c>
    </row>
    <row r="27" spans="1:4" s="175" customFormat="1">
      <c r="A27" s="215" t="s">
        <v>115</v>
      </c>
      <c r="B27" s="211">
        <v>0</v>
      </c>
      <c r="C27" s="212" t="s">
        <v>143</v>
      </c>
      <c r="D27" s="214" t="s">
        <v>144</v>
      </c>
    </row>
    <row r="28" spans="1:4" s="175" customFormat="1">
      <c r="A28" s="215" t="s">
        <v>116</v>
      </c>
      <c r="B28" s="211">
        <v>0</v>
      </c>
      <c r="C28" s="212" t="s">
        <v>145</v>
      </c>
      <c r="D28" s="214" t="s">
        <v>144</v>
      </c>
    </row>
    <row r="29" spans="1:4" s="175" customFormat="1">
      <c r="A29" s="215" t="s">
        <v>52</v>
      </c>
      <c r="B29" s="211">
        <v>0</v>
      </c>
      <c r="C29" s="212" t="s">
        <v>146</v>
      </c>
      <c r="D29" s="214" t="s">
        <v>147</v>
      </c>
    </row>
    <row r="30" spans="1:4" s="220" customFormat="1">
      <c r="A30" s="216" t="s">
        <v>53</v>
      </c>
      <c r="B30" s="217"/>
      <c r="C30" s="218"/>
      <c r="D30" s="219"/>
    </row>
    <row r="31" spans="1:4" s="175" customFormat="1">
      <c r="A31" s="221"/>
      <c r="B31" s="222"/>
      <c r="C31" s="208"/>
      <c r="D31" s="208"/>
    </row>
    <row r="32" spans="1:4" s="175" customFormat="1">
      <c r="A32" s="206" t="s">
        <v>54</v>
      </c>
      <c r="B32" s="207"/>
      <c r="C32" s="208"/>
      <c r="D32" s="208"/>
    </row>
    <row r="33" spans="1:4" s="175" customFormat="1">
      <c r="A33" s="210" t="s">
        <v>55</v>
      </c>
      <c r="B33" s="207"/>
      <c r="C33" s="223"/>
      <c r="D33" s="223"/>
    </row>
    <row r="34" spans="1:4" s="175" customFormat="1">
      <c r="A34" s="195" t="s">
        <v>56</v>
      </c>
      <c r="B34" s="222">
        <v>0.2</v>
      </c>
      <c r="C34" s="212" t="s">
        <v>148</v>
      </c>
      <c r="D34" s="214" t="s">
        <v>149</v>
      </c>
    </row>
    <row r="35" spans="1:4" s="175" customFormat="1">
      <c r="A35" s="195" t="s">
        <v>57</v>
      </c>
      <c r="B35" s="222">
        <v>1.4999999999999999E-2</v>
      </c>
      <c r="C35" s="212" t="s">
        <v>150</v>
      </c>
      <c r="D35" s="214" t="s">
        <v>151</v>
      </c>
    </row>
    <row r="36" spans="1:4" s="175" customFormat="1">
      <c r="A36" s="195" t="s">
        <v>58</v>
      </c>
      <c r="B36" s="222">
        <v>0.01</v>
      </c>
      <c r="C36" s="212" t="s">
        <v>152</v>
      </c>
      <c r="D36" s="214" t="s">
        <v>153</v>
      </c>
    </row>
    <row r="37" spans="1:4" s="175" customFormat="1">
      <c r="A37" s="195" t="s">
        <v>59</v>
      </c>
      <c r="B37" s="222">
        <v>2E-3</v>
      </c>
      <c r="C37" s="212" t="s">
        <v>154</v>
      </c>
      <c r="D37" s="214" t="s">
        <v>155</v>
      </c>
    </row>
    <row r="38" spans="1:4" s="175" customFormat="1">
      <c r="A38" s="195" t="s">
        <v>60</v>
      </c>
      <c r="B38" s="222">
        <v>2.5000000000000001E-2</v>
      </c>
      <c r="C38" s="212" t="s">
        <v>156</v>
      </c>
      <c r="D38" s="214" t="s">
        <v>157</v>
      </c>
    </row>
    <row r="39" spans="1:4" s="175" customFormat="1">
      <c r="A39" s="195" t="s">
        <v>61</v>
      </c>
      <c r="B39" s="222">
        <v>0.08</v>
      </c>
      <c r="C39" s="212" t="s">
        <v>158</v>
      </c>
      <c r="D39" s="214" t="s">
        <v>159</v>
      </c>
    </row>
    <row r="40" spans="1:4" s="175" customFormat="1">
      <c r="A40" s="195" t="s">
        <v>62</v>
      </c>
      <c r="B40" s="222" t="e">
        <f>#REF!</f>
        <v>#REF!</v>
      </c>
      <c r="C40" s="212" t="s">
        <v>160</v>
      </c>
      <c r="D40" s="214" t="s">
        <v>161</v>
      </c>
    </row>
    <row r="41" spans="1:4" s="175" customFormat="1">
      <c r="A41" s="224" t="s">
        <v>63</v>
      </c>
      <c r="B41" s="225">
        <v>6.0000000000000001E-3</v>
      </c>
      <c r="C41" s="212" t="s">
        <v>162</v>
      </c>
      <c r="D41" s="214" t="s">
        <v>163</v>
      </c>
    </row>
    <row r="42" spans="1:4" s="220" customFormat="1">
      <c r="A42" s="221" t="s">
        <v>64</v>
      </c>
      <c r="B42" s="226" t="e">
        <f>SUM(B34:B41)</f>
        <v>#REF!</v>
      </c>
      <c r="C42" s="227"/>
      <c r="D42" s="219"/>
    </row>
    <row r="43" spans="1:4" s="175" customFormat="1">
      <c r="A43" s="221"/>
      <c r="B43" s="226"/>
      <c r="C43" s="228"/>
      <c r="D43" s="208"/>
    </row>
    <row r="44" spans="1:4" s="175" customFormat="1">
      <c r="A44" s="206" t="s">
        <v>65</v>
      </c>
      <c r="B44" s="226"/>
      <c r="C44" s="228"/>
      <c r="D44" s="208"/>
    </row>
    <row r="45" spans="1:4" s="175" customFormat="1">
      <c r="A45" s="210" t="s">
        <v>55</v>
      </c>
      <c r="B45" s="226"/>
      <c r="C45" s="228"/>
      <c r="D45" s="208"/>
    </row>
    <row r="46" spans="1:4" s="175" customFormat="1">
      <c r="A46" s="221" t="s">
        <v>66</v>
      </c>
      <c r="B46" s="207"/>
      <c r="C46" s="208"/>
      <c r="D46" s="208"/>
    </row>
    <row r="47" spans="1:4" s="175" customFormat="1">
      <c r="A47" s="229" t="s">
        <v>67</v>
      </c>
      <c r="B47" s="230">
        <v>8.3299999999999999E-2</v>
      </c>
      <c r="C47" s="212" t="s">
        <v>164</v>
      </c>
      <c r="D47" s="214" t="s">
        <v>165</v>
      </c>
    </row>
    <row r="48" spans="1:4" s="175" customFormat="1">
      <c r="A48" s="229" t="s">
        <v>68</v>
      </c>
      <c r="B48" s="230">
        <v>8.3299999999999999E-2</v>
      </c>
      <c r="C48" s="212" t="s">
        <v>164</v>
      </c>
      <c r="D48" s="214" t="s">
        <v>166</v>
      </c>
    </row>
    <row r="49" spans="1:7" s="175" customFormat="1">
      <c r="A49" s="195" t="s">
        <v>69</v>
      </c>
      <c r="B49" s="222">
        <v>2.7799999999999998E-2</v>
      </c>
      <c r="C49" s="212" t="s">
        <v>167</v>
      </c>
      <c r="D49" s="214" t="s">
        <v>166</v>
      </c>
    </row>
    <row r="50" spans="1:7" s="175" customFormat="1">
      <c r="A50" s="195" t="s">
        <v>70</v>
      </c>
      <c r="B50" s="222">
        <v>1.66E-2</v>
      </c>
      <c r="C50" s="212" t="s">
        <v>168</v>
      </c>
      <c r="D50" s="214" t="s">
        <v>169</v>
      </c>
    </row>
    <row r="51" spans="1:7" s="175" customFormat="1">
      <c r="A51" s="231" t="s">
        <v>71</v>
      </c>
      <c r="B51" s="232">
        <v>1E-3</v>
      </c>
      <c r="C51" s="233" t="s">
        <v>170</v>
      </c>
      <c r="D51" s="213" t="s">
        <v>171</v>
      </c>
    </row>
    <row r="52" spans="1:7" s="175" customFormat="1">
      <c r="A52" s="195" t="s">
        <v>72</v>
      </c>
      <c r="B52" s="222">
        <v>2.8E-3</v>
      </c>
      <c r="C52" s="234" t="s">
        <v>172</v>
      </c>
      <c r="D52" s="214" t="s">
        <v>173</v>
      </c>
    </row>
    <row r="53" spans="1:7" s="175" customFormat="1">
      <c r="A53" s="224" t="s">
        <v>73</v>
      </c>
      <c r="B53" s="225">
        <v>2.9999999999999997E-4</v>
      </c>
      <c r="C53" s="212" t="s">
        <v>174</v>
      </c>
      <c r="D53" s="214" t="s">
        <v>175</v>
      </c>
    </row>
    <row r="54" spans="1:7" s="220" customFormat="1">
      <c r="A54" s="221" t="s">
        <v>74</v>
      </c>
      <c r="B54" s="226">
        <f>SUM(B47:B53)</f>
        <v>0.21509999999999999</v>
      </c>
      <c r="C54" s="219"/>
      <c r="D54" s="219"/>
    </row>
    <row r="55" spans="1:7" s="175" customFormat="1">
      <c r="A55" s="221"/>
      <c r="B55" s="226"/>
      <c r="C55" s="208"/>
      <c r="D55" s="208"/>
    </row>
    <row r="56" spans="1:7" s="175" customFormat="1">
      <c r="A56" s="221" t="s">
        <v>75</v>
      </c>
      <c r="B56" s="207"/>
      <c r="C56" s="208"/>
      <c r="D56" s="208"/>
    </row>
    <row r="57" spans="1:7" s="175" customFormat="1" ht="38.25">
      <c r="A57" s="235" t="s">
        <v>76</v>
      </c>
      <c r="B57" s="236">
        <v>6.8999999999999999E-3</v>
      </c>
      <c r="C57" s="212" t="s">
        <v>176</v>
      </c>
      <c r="D57" s="213" t="s">
        <v>177</v>
      </c>
      <c r="E57" s="237"/>
      <c r="F57" s="237"/>
      <c r="G57" s="237"/>
    </row>
    <row r="58" spans="1:7" s="175" customFormat="1" ht="38.25">
      <c r="A58" s="238" t="s">
        <v>77</v>
      </c>
      <c r="B58" s="232">
        <v>8.0000000000000004E-4</v>
      </c>
      <c r="C58" s="212" t="s">
        <v>176</v>
      </c>
      <c r="D58" s="213" t="s">
        <v>178</v>
      </c>
    </row>
    <row r="59" spans="1:7" s="175" customFormat="1">
      <c r="A59" s="195" t="s">
        <v>78</v>
      </c>
      <c r="B59" s="222">
        <v>3.2000000000000001E-2</v>
      </c>
      <c r="C59" s="212" t="s">
        <v>179</v>
      </c>
      <c r="D59" s="214" t="s">
        <v>180</v>
      </c>
    </row>
    <row r="60" spans="1:7" s="220" customFormat="1">
      <c r="A60" s="216" t="s">
        <v>79</v>
      </c>
      <c r="B60" s="217">
        <f>SUM(B57:B59)</f>
        <v>3.9699999999999999E-2</v>
      </c>
      <c r="C60" s="218"/>
      <c r="D60" s="219"/>
    </row>
    <row r="61" spans="1:7" s="175" customFormat="1">
      <c r="A61" s="216"/>
      <c r="B61" s="217"/>
      <c r="C61" s="239"/>
      <c r="D61" s="208"/>
    </row>
    <row r="62" spans="1:7" s="175" customFormat="1">
      <c r="A62" s="221" t="s">
        <v>80</v>
      </c>
      <c r="B62" s="222"/>
      <c r="C62" s="208"/>
      <c r="D62" s="208"/>
    </row>
    <row r="63" spans="1:7" s="175" customFormat="1" ht="22.5">
      <c r="A63" s="240" t="s">
        <v>81</v>
      </c>
      <c r="B63" s="232">
        <v>7.9100000000000004E-2</v>
      </c>
      <c r="C63" s="212" t="s">
        <v>181</v>
      </c>
      <c r="D63" s="214" t="s">
        <v>182</v>
      </c>
    </row>
    <row r="64" spans="1:7" s="175" customFormat="1" ht="22.5">
      <c r="A64" s="240" t="s">
        <v>82</v>
      </c>
      <c r="B64" s="232">
        <v>1E-4</v>
      </c>
      <c r="C64" s="212" t="s">
        <v>183</v>
      </c>
      <c r="D64" s="214" t="s">
        <v>182</v>
      </c>
    </row>
    <row r="65" spans="1:4" s="175" customFormat="1" ht="22.5">
      <c r="A65" s="240" t="s">
        <v>83</v>
      </c>
      <c r="B65" s="232">
        <v>1E-4</v>
      </c>
      <c r="C65" s="212" t="s">
        <v>184</v>
      </c>
      <c r="D65" s="214" t="s">
        <v>182</v>
      </c>
    </row>
    <row r="66" spans="1:4" s="243" customFormat="1">
      <c r="A66" s="241" t="s">
        <v>84</v>
      </c>
      <c r="B66" s="242">
        <f>SUM(B63:B65)</f>
        <v>7.9300000000000009E-2</v>
      </c>
      <c r="C66" s="219"/>
      <c r="D66" s="219"/>
    </row>
    <row r="67" spans="1:4" s="175" customFormat="1">
      <c r="A67" s="241"/>
      <c r="B67" s="242"/>
      <c r="C67" s="244"/>
      <c r="D67" s="208"/>
    </row>
    <row r="68" spans="1:4" s="220" customFormat="1">
      <c r="A68" s="221" t="s">
        <v>85</v>
      </c>
      <c r="B68" s="226">
        <f>B66+B60+B54</f>
        <v>0.33410000000000001</v>
      </c>
      <c r="C68" s="219"/>
      <c r="D68" s="245"/>
    </row>
    <row r="69" spans="1:4" s="175" customFormat="1">
      <c r="A69" s="246"/>
      <c r="B69" s="247"/>
      <c r="C69" s="208"/>
      <c r="D69" s="208"/>
    </row>
    <row r="70" spans="1:4" s="220" customFormat="1">
      <c r="A70" s="246" t="s">
        <v>86</v>
      </c>
      <c r="B70" s="248" t="s">
        <v>11</v>
      </c>
      <c r="C70" s="219"/>
      <c r="D70" s="245"/>
    </row>
    <row r="71" spans="1:4" s="175" customFormat="1">
      <c r="A71" s="308"/>
      <c r="B71" s="308"/>
      <c r="C71" s="308"/>
      <c r="D71" s="308"/>
    </row>
    <row r="72" spans="1:4" s="175" customFormat="1">
      <c r="A72" s="181" t="s">
        <v>87</v>
      </c>
      <c r="B72" s="203" t="str">
        <f>B21</f>
        <v>Vlr / % / Hs</v>
      </c>
      <c r="C72" s="249" t="str">
        <f>C21</f>
        <v>MEMÓRIA DE CALCULO</v>
      </c>
      <c r="D72" s="249" t="str">
        <f>D21</f>
        <v>FUNDAMENTO LEGAL</v>
      </c>
    </row>
    <row r="73" spans="1:4" s="175" customFormat="1" ht="25.5">
      <c r="A73" s="231" t="s">
        <v>185</v>
      </c>
      <c r="B73" s="250">
        <v>2.6</v>
      </c>
      <c r="C73" s="212" t="s">
        <v>186</v>
      </c>
      <c r="D73" s="213" t="s">
        <v>187</v>
      </c>
    </row>
    <row r="74" spans="1:4" s="175" customFormat="1">
      <c r="A74" s="210" t="s">
        <v>88</v>
      </c>
      <c r="B74" s="232">
        <v>0.06</v>
      </c>
      <c r="C74" s="212" t="s">
        <v>188</v>
      </c>
      <c r="D74" s="251" t="s">
        <v>189</v>
      </c>
    </row>
    <row r="75" spans="1:4" s="175" customFormat="1">
      <c r="A75" s="195" t="s">
        <v>190</v>
      </c>
      <c r="B75" s="250">
        <v>0</v>
      </c>
      <c r="C75" s="212" t="s">
        <v>191</v>
      </c>
      <c r="D75" s="213" t="s">
        <v>192</v>
      </c>
    </row>
    <row r="76" spans="1:4" s="175" customFormat="1">
      <c r="A76" s="195" t="s">
        <v>89</v>
      </c>
      <c r="B76" s="232">
        <v>0</v>
      </c>
      <c r="C76" s="212" t="s">
        <v>193</v>
      </c>
      <c r="D76" s="213" t="s">
        <v>192</v>
      </c>
    </row>
    <row r="77" spans="1:4" s="220" customFormat="1">
      <c r="A77" s="221" t="s">
        <v>90</v>
      </c>
      <c r="B77" s="252" t="s">
        <v>11</v>
      </c>
      <c r="C77" s="219"/>
      <c r="D77" s="253"/>
    </row>
    <row r="78" spans="1:4" s="175" customFormat="1">
      <c r="A78" s="308"/>
      <c r="B78" s="308"/>
      <c r="C78" s="308"/>
      <c r="D78" s="308"/>
    </row>
    <row r="79" spans="1:4" s="175" customFormat="1">
      <c r="A79" s="181" t="s">
        <v>91</v>
      </c>
      <c r="B79" s="203" t="str">
        <f>B72</f>
        <v>Vlr / % / Hs</v>
      </c>
      <c r="C79" s="249" t="str">
        <f>C21</f>
        <v>MEMÓRIA DE CALCULO</v>
      </c>
      <c r="D79" s="249" t="str">
        <f>D21</f>
        <v>FUNDAMENTO LEGAL</v>
      </c>
    </row>
    <row r="80" spans="1:4" s="256" customFormat="1">
      <c r="A80" s="231" t="s">
        <v>92</v>
      </c>
      <c r="B80" s="250" t="s">
        <v>11</v>
      </c>
      <c r="C80" s="254" t="s">
        <v>11</v>
      </c>
      <c r="D80" s="255" t="s">
        <v>194</v>
      </c>
    </row>
    <row r="81" spans="1:7" s="175" customFormat="1">
      <c r="A81" s="231" t="s">
        <v>93</v>
      </c>
      <c r="B81" s="250" t="s">
        <v>11</v>
      </c>
      <c r="C81" s="254" t="s">
        <v>11</v>
      </c>
      <c r="D81" s="255" t="s">
        <v>194</v>
      </c>
    </row>
    <row r="82" spans="1:7" s="175" customFormat="1">
      <c r="A82" s="210" t="s">
        <v>94</v>
      </c>
      <c r="B82" s="222" t="s">
        <v>11</v>
      </c>
      <c r="C82" s="257" t="s">
        <v>11</v>
      </c>
      <c r="D82" s="258" t="s">
        <v>192</v>
      </c>
    </row>
    <row r="83" spans="1:7" s="175" customFormat="1">
      <c r="A83" s="195" t="s">
        <v>95</v>
      </c>
      <c r="B83" s="222" t="s">
        <v>11</v>
      </c>
      <c r="C83" s="257" t="s">
        <v>11</v>
      </c>
      <c r="D83" s="258" t="s">
        <v>192</v>
      </c>
    </row>
    <row r="84" spans="1:7" s="175" customFormat="1">
      <c r="A84" s="215" t="s">
        <v>96</v>
      </c>
      <c r="B84" s="225" t="s">
        <v>11</v>
      </c>
      <c r="C84" s="259" t="s">
        <v>11</v>
      </c>
      <c r="D84" s="258" t="s">
        <v>192</v>
      </c>
    </row>
    <row r="85" spans="1:7" s="220" customFormat="1">
      <c r="A85" s="221" t="s">
        <v>97</v>
      </c>
      <c r="B85" s="252"/>
      <c r="C85" s="260"/>
      <c r="D85" s="260"/>
    </row>
    <row r="86" spans="1:7" s="175" customFormat="1">
      <c r="A86" s="309"/>
      <c r="B86" s="309"/>
      <c r="C86" s="309"/>
      <c r="D86" s="309"/>
    </row>
    <row r="87" spans="1:7" s="175" customFormat="1">
      <c r="A87" s="261" t="s">
        <v>98</v>
      </c>
      <c r="B87" s="203" t="s">
        <v>13</v>
      </c>
      <c r="C87" s="249" t="str">
        <f>C79</f>
        <v>MEMÓRIA DE CALCULO</v>
      </c>
      <c r="D87" s="249" t="str">
        <f>D79</f>
        <v>FUNDAMENTO LEGAL</v>
      </c>
    </row>
    <row r="88" spans="1:7" s="175" customFormat="1" ht="25.5">
      <c r="A88" s="195" t="s">
        <v>99</v>
      </c>
      <c r="B88" s="262">
        <v>0</v>
      </c>
      <c r="C88" s="263" t="s">
        <v>195</v>
      </c>
      <c r="D88" s="263" t="s">
        <v>196</v>
      </c>
    </row>
    <row r="89" spans="1:7" s="175" customFormat="1" ht="25.5">
      <c r="A89" s="195" t="s">
        <v>100</v>
      </c>
      <c r="B89" s="264">
        <v>0</v>
      </c>
      <c r="C89" s="263" t="s">
        <v>195</v>
      </c>
      <c r="D89" s="263" t="s">
        <v>196</v>
      </c>
    </row>
    <row r="90" spans="1:7" s="220" customFormat="1" ht="15">
      <c r="A90" s="221" t="s">
        <v>101</v>
      </c>
      <c r="B90" s="265"/>
      <c r="C90" s="266"/>
      <c r="D90" s="267"/>
    </row>
    <row r="91" spans="1:7" s="175" customFormat="1">
      <c r="A91" s="268"/>
      <c r="B91" s="311"/>
      <c r="C91" s="311"/>
      <c r="D91" s="311"/>
    </row>
    <row r="92" spans="1:7" s="175" customFormat="1">
      <c r="A92" s="269" t="s">
        <v>102</v>
      </c>
      <c r="B92" s="203" t="s">
        <v>13</v>
      </c>
      <c r="C92" s="249" t="str">
        <f>C87</f>
        <v>MEMÓRIA DE CALCULO</v>
      </c>
      <c r="D92" s="249" t="str">
        <f>D87</f>
        <v>FUNDAMENTO LEGAL</v>
      </c>
    </row>
    <row r="93" spans="1:7" s="175" customFormat="1">
      <c r="A93" s="195" t="s">
        <v>197</v>
      </c>
      <c r="B93" s="123" t="s">
        <v>198</v>
      </c>
      <c r="C93" s="263" t="s">
        <v>199</v>
      </c>
      <c r="D93" s="257" t="s">
        <v>200</v>
      </c>
    </row>
    <row r="94" spans="1:7" s="175" customFormat="1">
      <c r="A94" s="210" t="s">
        <v>201</v>
      </c>
      <c r="B94" s="123" t="s">
        <v>202</v>
      </c>
      <c r="C94" s="263" t="s">
        <v>199</v>
      </c>
      <c r="D94" s="257" t="s">
        <v>203</v>
      </c>
    </row>
    <row r="95" spans="1:7" s="175" customFormat="1">
      <c r="A95" s="210" t="s">
        <v>204</v>
      </c>
      <c r="B95" s="123">
        <v>0.02</v>
      </c>
      <c r="C95" s="263" t="s">
        <v>199</v>
      </c>
      <c r="D95" s="257" t="s">
        <v>205</v>
      </c>
    </row>
    <row r="96" spans="1:7" s="220" customFormat="1">
      <c r="A96" s="270" t="s">
        <v>104</v>
      </c>
      <c r="B96" s="271"/>
      <c r="C96" s="260"/>
      <c r="D96" s="260"/>
      <c r="G96" s="175"/>
    </row>
    <row r="97" spans="1:10" s="175" customFormat="1">
      <c r="A97" s="312"/>
      <c r="B97" s="312"/>
      <c r="C97" s="312"/>
      <c r="D97" s="312"/>
      <c r="F97" s="272"/>
      <c r="H97" s="177"/>
    </row>
    <row r="98" spans="1:10" s="175" customFormat="1">
      <c r="A98" s="273" t="s">
        <v>105</v>
      </c>
      <c r="B98" s="203" t="str">
        <f>B79</f>
        <v>Vlr / % / Hs</v>
      </c>
      <c r="C98" s="249" t="str">
        <f>C92</f>
        <v>MEMÓRIA DE CALCULO</v>
      </c>
      <c r="D98" s="249" t="str">
        <f>D92</f>
        <v>FUNDAMENTO LEGAL</v>
      </c>
      <c r="F98" s="272"/>
      <c r="H98" s="177"/>
    </row>
    <row r="99" spans="1:10" s="276" customFormat="1" ht="15">
      <c r="A99" s="274" t="s">
        <v>106</v>
      </c>
      <c r="B99" s="275" t="s">
        <v>11</v>
      </c>
      <c r="C99" s="158" t="s">
        <v>206</v>
      </c>
      <c r="D99" s="158" t="s">
        <v>206</v>
      </c>
      <c r="F99" s="272"/>
      <c r="G99" s="175"/>
      <c r="H99" s="177"/>
    </row>
    <row r="100" spans="1:10" s="276" customFormat="1" ht="15">
      <c r="A100" s="277" t="s">
        <v>107</v>
      </c>
      <c r="B100" s="278" t="s">
        <v>11</v>
      </c>
      <c r="C100" s="158" t="s">
        <v>207</v>
      </c>
      <c r="D100" s="158" t="s">
        <v>207</v>
      </c>
      <c r="F100" s="272"/>
      <c r="G100" s="175"/>
      <c r="H100" s="177"/>
    </row>
    <row r="101" spans="1:10" s="276" customFormat="1" ht="15">
      <c r="A101" s="277" t="s">
        <v>108</v>
      </c>
      <c r="B101" s="278" t="s">
        <v>11</v>
      </c>
      <c r="C101" s="158" t="s">
        <v>208</v>
      </c>
      <c r="D101" s="158" t="s">
        <v>208</v>
      </c>
      <c r="F101" s="272"/>
      <c r="G101" s="175"/>
      <c r="H101" s="177"/>
    </row>
    <row r="102" spans="1:10" s="276" customFormat="1" ht="15">
      <c r="A102" s="277" t="s">
        <v>109</v>
      </c>
      <c r="B102" s="278" t="s">
        <v>11</v>
      </c>
      <c r="C102" s="158" t="s">
        <v>209</v>
      </c>
      <c r="D102" s="158" t="s">
        <v>209</v>
      </c>
      <c r="F102" s="272"/>
      <c r="G102" s="175"/>
      <c r="H102" s="177"/>
    </row>
    <row r="103" spans="1:10" s="276" customFormat="1" ht="15">
      <c r="A103" s="277" t="s">
        <v>110</v>
      </c>
      <c r="B103" s="278" t="s">
        <v>11</v>
      </c>
      <c r="C103" s="158" t="s">
        <v>210</v>
      </c>
      <c r="D103" s="158" t="s">
        <v>210</v>
      </c>
      <c r="G103" s="175"/>
      <c r="H103" s="177"/>
    </row>
    <row r="104" spans="1:10" s="276" customFormat="1" ht="15">
      <c r="A104" s="313"/>
      <c r="B104" s="313"/>
      <c r="C104" s="313"/>
      <c r="D104" s="313"/>
      <c r="G104" s="175"/>
      <c r="H104" s="177"/>
    </row>
    <row r="105" spans="1:10" s="279" customFormat="1" ht="15">
      <c r="A105" s="304" t="s">
        <v>111</v>
      </c>
      <c r="B105" s="304"/>
      <c r="C105" s="263" t="s">
        <v>211</v>
      </c>
      <c r="D105" s="263" t="s">
        <v>212</v>
      </c>
      <c r="G105" s="175"/>
    </row>
    <row r="106" spans="1:10" s="175" customFormat="1">
      <c r="A106" s="280"/>
      <c r="B106" s="281"/>
      <c r="C106" s="281"/>
      <c r="D106" s="282"/>
      <c r="J106" s="237"/>
    </row>
    <row r="107" spans="1:10" s="175" customFormat="1" ht="15">
      <c r="A107" s="283" t="s">
        <v>112</v>
      </c>
      <c r="B107" s="284"/>
      <c r="C107" s="249" t="str">
        <f>C98</f>
        <v>MEMÓRIA DE CALCULO</v>
      </c>
      <c r="D107" s="249" t="str">
        <f>D98</f>
        <v>FUNDAMENTO LEGAL</v>
      </c>
    </row>
    <row r="108" spans="1:10" s="287" customFormat="1" ht="15">
      <c r="A108" s="285" t="s">
        <v>113</v>
      </c>
      <c r="B108" s="286">
        <v>12</v>
      </c>
      <c r="C108" s="263" t="s">
        <v>213</v>
      </c>
      <c r="D108" s="263" t="s">
        <v>214</v>
      </c>
    </row>
  </sheetData>
  <sheetProtection selectLockedCells="1" selectUnlockedCells="1"/>
  <mergeCells count="22">
    <mergeCell ref="A3:D3"/>
    <mergeCell ref="C6:D6"/>
    <mergeCell ref="C7:D7"/>
    <mergeCell ref="C8:D8"/>
    <mergeCell ref="C9:D9"/>
    <mergeCell ref="C10:D10"/>
    <mergeCell ref="C11:D11"/>
    <mergeCell ref="C12:D12"/>
    <mergeCell ref="A13:D13"/>
    <mergeCell ref="C15:D15"/>
    <mergeCell ref="C16:D16"/>
    <mergeCell ref="C17:D17"/>
    <mergeCell ref="B91:D91"/>
    <mergeCell ref="A97:D97"/>
    <mergeCell ref="A104:D104"/>
    <mergeCell ref="A105:B105"/>
    <mergeCell ref="C18:D18"/>
    <mergeCell ref="C19:D19"/>
    <mergeCell ref="C20:D20"/>
    <mergeCell ref="A71:D71"/>
    <mergeCell ref="A78:D78"/>
    <mergeCell ref="A86:D86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FINAL</vt:lpstr>
      <vt:lpstr>AUX DE SERVIÇOS GERAIS</vt:lpstr>
      <vt:lpstr>Fundamentos Legais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</dc:creator>
  <cp:lastModifiedBy>User</cp:lastModifiedBy>
  <cp:lastPrinted>2022-06-10T13:16:03Z</cp:lastPrinted>
  <dcterms:created xsi:type="dcterms:W3CDTF">2022-07-18T12:40:03Z</dcterms:created>
  <dcterms:modified xsi:type="dcterms:W3CDTF">2022-08-11T14:29:57Z</dcterms:modified>
</cp:coreProperties>
</file>